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827"/>
  <workbookPr filterPrivacy="1"/>
  <xr:revisionPtr revIDLastSave="0" documentId="14_{6FC87587-24DC-4F38-9B43-2AC27FEB7C4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Balans + Verlies&amp;Winst" sheetId="9" r:id="rId1"/>
    <sheet name="Details" sheetId="3" r:id="rId2"/>
  </sheets>
  <definedNames>
    <definedName name="_xlnm.Print_Area" localSheetId="0">'Balans + Verlies&amp;Winst'!$A$1:$F$58</definedName>
    <definedName name="_xlnm.Print_Area" localSheetId="1">Details!$A$1:$G$190</definedName>
    <definedName name="_xlnm.Print_Titles" localSheetId="0">'Balans + Verlies&amp;Winst'!$1:$1</definedName>
    <definedName name="_xlnm.Print_Titles" localSheetId="1">Details!$1:$1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3" l="1"/>
  <c r="D16" i="3"/>
  <c r="C21" i="3"/>
  <c r="C54" i="3"/>
  <c r="D54" i="3"/>
  <c r="D42" i="3"/>
  <c r="D26" i="9"/>
  <c r="D123" i="3"/>
  <c r="D181" i="3"/>
  <c r="D159" i="3"/>
  <c r="D188" i="3" s="1"/>
  <c r="D149" i="3"/>
  <c r="D137" i="3"/>
  <c r="D116" i="3"/>
  <c r="D108" i="3"/>
  <c r="D69" i="3"/>
  <c r="D64" i="3"/>
  <c r="D59" i="3"/>
  <c r="D49" i="3"/>
  <c r="D78" i="3"/>
  <c r="D27" i="3"/>
  <c r="D9" i="3"/>
  <c r="C64" i="3"/>
  <c r="C9" i="3"/>
  <c r="C3" i="9" s="1"/>
  <c r="C19" i="9"/>
  <c r="C159" i="3"/>
  <c r="C54" i="9"/>
  <c r="C37" i="9"/>
  <c r="C43" i="9"/>
  <c r="C108" i="3"/>
  <c r="C143" i="3"/>
  <c r="C45" i="9" s="1"/>
  <c r="D3" i="9"/>
  <c r="F64" i="3"/>
  <c r="E64" i="3"/>
  <c r="E59" i="3"/>
  <c r="F59" i="3"/>
  <c r="F54" i="3"/>
  <c r="E54" i="3"/>
  <c r="F49" i="3"/>
  <c r="E49" i="3"/>
  <c r="F42" i="3"/>
  <c r="E42" i="3"/>
  <c r="F27" i="3"/>
  <c r="E27" i="3"/>
  <c r="F78" i="3"/>
  <c r="D57" i="3"/>
  <c r="C59" i="3"/>
  <c r="C49" i="3"/>
  <c r="C42" i="3"/>
  <c r="D32" i="3"/>
  <c r="C27" i="3"/>
  <c r="C181" i="3"/>
  <c r="C167" i="3"/>
  <c r="D167" i="3"/>
  <c r="C149" i="3"/>
  <c r="C137" i="3"/>
  <c r="C116" i="3"/>
  <c r="D93" i="3"/>
  <c r="C98" i="3"/>
  <c r="D98" i="3"/>
  <c r="D151" i="3" s="1"/>
  <c r="D128" i="3"/>
  <c r="E93" i="3"/>
  <c r="E5" i="9"/>
  <c r="E167" i="3"/>
  <c r="D190" i="3" l="1"/>
  <c r="C16" i="3"/>
  <c r="E55" i="9"/>
  <c r="E54" i="9"/>
  <c r="E50" i="9"/>
  <c r="E43" i="9"/>
  <c r="E42" i="9"/>
  <c r="E38" i="9"/>
  <c r="E25" i="9"/>
  <c r="E24" i="9"/>
  <c r="E6" i="9"/>
  <c r="E4" i="9"/>
  <c r="F159" i="3" l="1"/>
  <c r="F116" i="3"/>
  <c r="F9" i="3" l="1"/>
  <c r="F16" i="3" s="1"/>
  <c r="C55" i="9" l="1"/>
  <c r="F55" i="9"/>
  <c r="F54" i="9"/>
  <c r="C50" i="9"/>
  <c r="F50" i="9"/>
  <c r="F43" i="9"/>
  <c r="D42" i="9"/>
  <c r="C42" i="9"/>
  <c r="F42" i="9"/>
  <c r="F39" i="9"/>
  <c r="D38" i="9"/>
  <c r="C38" i="9"/>
  <c r="F38" i="9"/>
  <c r="E34" i="9" l="1"/>
  <c r="C25" i="9" l="1"/>
  <c r="C24" i="9"/>
  <c r="C6" i="9"/>
  <c r="C5" i="9"/>
  <c r="C4" i="9"/>
  <c r="C7" i="9" l="1"/>
  <c r="C26" i="9"/>
  <c r="D35" i="9"/>
  <c r="E149" i="3" l="1"/>
  <c r="E46" i="9" s="1"/>
  <c r="F149" i="3"/>
  <c r="F46" i="9" s="1"/>
  <c r="D46" i="9"/>
  <c r="C46" i="9"/>
  <c r="C53" i="9" l="1"/>
  <c r="C172" i="3" l="1"/>
  <c r="C51" i="9"/>
  <c r="C44" i="9"/>
  <c r="C128" i="3"/>
  <c r="C41" i="9" s="1"/>
  <c r="C123" i="3"/>
  <c r="C40" i="9" s="1"/>
  <c r="C39" i="9"/>
  <c r="C103" i="3"/>
  <c r="C36" i="9" s="1"/>
  <c r="C35" i="9"/>
  <c r="C93" i="3"/>
  <c r="C78" i="3"/>
  <c r="C37" i="3"/>
  <c r="C14" i="9" s="1"/>
  <c r="C32" i="3"/>
  <c r="C13" i="9" s="1"/>
  <c r="C151" i="3" l="1"/>
  <c r="C175" i="3"/>
  <c r="C34" i="9"/>
  <c r="C47" i="9" s="1"/>
  <c r="C52" i="9" l="1"/>
  <c r="C56" i="9" s="1"/>
  <c r="C58" i="9" s="1"/>
  <c r="C188" i="3"/>
  <c r="C190" i="3" s="1"/>
  <c r="D41" i="9"/>
  <c r="E17" i="9" l="1"/>
  <c r="F108" i="3"/>
  <c r="F37" i="9" s="1"/>
  <c r="E108" i="3"/>
  <c r="E37" i="9" s="1"/>
  <c r="E181" i="3" l="1"/>
  <c r="E53" i="9" s="1"/>
  <c r="E172" i="3"/>
  <c r="E51" i="9"/>
  <c r="E143" i="3"/>
  <c r="E45" i="9" s="1"/>
  <c r="E137" i="3"/>
  <c r="E44" i="9" s="1"/>
  <c r="E128" i="3"/>
  <c r="E41" i="9" s="1"/>
  <c r="E123" i="3"/>
  <c r="E40" i="9" s="1"/>
  <c r="E116" i="3"/>
  <c r="E39" i="9" s="1"/>
  <c r="E103" i="3"/>
  <c r="E36" i="9" s="1"/>
  <c r="E98" i="3"/>
  <c r="E78" i="3"/>
  <c r="E37" i="3"/>
  <c r="E14" i="9" s="1"/>
  <c r="E32" i="3"/>
  <c r="E13" i="9" s="1"/>
  <c r="E9" i="3"/>
  <c r="E151" i="3" l="1"/>
  <c r="E175" i="3"/>
  <c r="E52" i="9" s="1"/>
  <c r="E56" i="9" s="1"/>
  <c r="E3" i="9"/>
  <c r="E7" i="9" s="1"/>
  <c r="E16" i="3"/>
  <c r="E35" i="9"/>
  <c r="E47" i="9" s="1"/>
  <c r="E188" i="3"/>
  <c r="E190" i="3" s="1"/>
  <c r="D6" i="9"/>
  <c r="F6" i="9"/>
  <c r="E58" i="9" l="1"/>
  <c r="E20" i="3"/>
  <c r="E21" i="3" s="1"/>
  <c r="C12" i="9"/>
  <c r="D51" i="9" l="1"/>
  <c r="D56" i="9" s="1"/>
  <c r="F167" i="3"/>
  <c r="F51" i="9" s="1"/>
  <c r="D20" i="9" l="1"/>
  <c r="C66" i="3"/>
  <c r="C69" i="3" s="1"/>
  <c r="C71" i="3" s="1"/>
  <c r="C79" i="3" s="1"/>
  <c r="C81" i="3" s="1"/>
  <c r="F66" i="3"/>
  <c r="F69" i="3" s="1"/>
  <c r="F25" i="9"/>
  <c r="F24" i="9"/>
  <c r="F5" i="9"/>
  <c r="D4" i="9"/>
  <c r="D7" i="9" s="1"/>
  <c r="F4" i="9"/>
  <c r="C20" i="9" l="1"/>
  <c r="E66" i="3"/>
  <c r="E69" i="3" s="1"/>
  <c r="F20" i="9"/>
  <c r="E20" i="9" l="1"/>
  <c r="E71" i="3"/>
  <c r="E79" i="3" s="1"/>
  <c r="F181" i="3"/>
  <c r="F53" i="9" s="1"/>
  <c r="F172" i="3"/>
  <c r="F175" i="3" s="1"/>
  <c r="F143" i="3"/>
  <c r="F45" i="9" s="1"/>
  <c r="F137" i="3"/>
  <c r="F44" i="9" s="1"/>
  <c r="F128" i="3"/>
  <c r="F41" i="9" s="1"/>
  <c r="D40" i="9"/>
  <c r="F123" i="3"/>
  <c r="F40" i="9" s="1"/>
  <c r="F103" i="3"/>
  <c r="F36" i="9" s="1"/>
  <c r="F98" i="3"/>
  <c r="C18" i="9"/>
  <c r="F17" i="9"/>
  <c r="D37" i="3"/>
  <c r="D71" i="3" s="1"/>
  <c r="D79" i="3" s="1"/>
  <c r="D81" i="3" s="1"/>
  <c r="F37" i="3"/>
  <c r="F14" i="9" s="1"/>
  <c r="F32" i="3"/>
  <c r="F13" i="9" s="1"/>
  <c r="F35" i="9" l="1"/>
  <c r="F151" i="3"/>
  <c r="F190" i="3" s="1"/>
  <c r="F34" i="9"/>
  <c r="F47" i="9" s="1"/>
  <c r="F52" i="9"/>
  <c r="F56" i="9" s="1"/>
  <c r="F188" i="3"/>
  <c r="D34" i="9"/>
  <c r="D47" i="9" s="1"/>
  <c r="D58" i="9" s="1"/>
  <c r="D18" i="9"/>
  <c r="F3" i="9"/>
  <c r="F58" i="9" l="1"/>
  <c r="F18" i="9"/>
  <c r="E18" i="9"/>
  <c r="F20" i="3"/>
  <c r="F21" i="3" s="1"/>
  <c r="F71" i="3" s="1"/>
  <c r="F79" i="3" s="1"/>
  <c r="E11" i="9" l="1"/>
  <c r="F11" i="9" l="1"/>
  <c r="F26" i="9" l="1"/>
  <c r="F15" i="9" l="1"/>
  <c r="C15" i="9"/>
  <c r="E15" i="9" l="1"/>
  <c r="F16" i="9"/>
  <c r="C16" i="9"/>
  <c r="C21" i="9" s="1"/>
  <c r="C28" i="9" s="1"/>
  <c r="E16" i="9" l="1"/>
  <c r="C30" i="9" l="1"/>
  <c r="D19" i="9"/>
  <c r="D21" i="9" s="1"/>
  <c r="D28" i="9" s="1"/>
  <c r="F7" i="9"/>
  <c r="E19" i="9" l="1"/>
  <c r="F19" i="9"/>
  <c r="D30" i="9" l="1"/>
  <c r="F81" i="3" l="1"/>
  <c r="E12" i="9"/>
  <c r="E21" i="9" s="1"/>
  <c r="E28" i="9" s="1"/>
  <c r="F12" i="9"/>
  <c r="F21" i="9" s="1"/>
  <c r="F28" i="9" l="1"/>
  <c r="F30" i="9" s="1"/>
  <c r="E81" i="3"/>
</calcChain>
</file>

<file path=xl/sharedStrings.xml><?xml version="1.0" encoding="utf-8"?>
<sst xmlns="http://schemas.openxmlformats.org/spreadsheetml/2006/main" count="331" uniqueCount="216">
  <si>
    <t>Bestuurs- en algemene kosten</t>
  </si>
  <si>
    <t>Diversen/onvoorzien</t>
  </si>
  <si>
    <t xml:space="preserve">Afdracht SLA </t>
  </si>
  <si>
    <t>Liquide middelen</t>
  </si>
  <si>
    <t>Eigen vermogen</t>
  </si>
  <si>
    <t>Algemene reserve</t>
  </si>
  <si>
    <t>Resultaat verslagjaar</t>
  </si>
  <si>
    <t>Afdracht Hoofdbestuur Orde</t>
  </si>
  <si>
    <t xml:space="preserve"> </t>
  </si>
  <si>
    <t>Publiciteit en voorlichting</t>
  </si>
  <si>
    <t>Afdracht Regioconvent</t>
  </si>
  <si>
    <t>Vooruitontvangen bijdragen</t>
  </si>
  <si>
    <t>Verzekeringen</t>
  </si>
  <si>
    <t>Aantal gewone leden per 1 januari</t>
  </si>
  <si>
    <t>Vreemd vermogen</t>
  </si>
  <si>
    <t>Rabobank, spaarrekening</t>
  </si>
  <si>
    <t>Nog te betalen kosten</t>
  </si>
  <si>
    <t xml:space="preserve">Aantal leden </t>
  </si>
  <si>
    <t>Bedrag per lid</t>
  </si>
  <si>
    <t>totaal</t>
  </si>
  <si>
    <t>Toelichting</t>
  </si>
  <si>
    <t>Balans - Activa</t>
  </si>
  <si>
    <t>Resultaat Bar</t>
  </si>
  <si>
    <t>Aantal leden</t>
  </si>
  <si>
    <t>totaal per lid</t>
  </si>
  <si>
    <t>Resultaat Broedermalen</t>
  </si>
  <si>
    <t>Activa</t>
  </si>
  <si>
    <t>Passiva</t>
  </si>
  <si>
    <t>Balans per eind</t>
  </si>
  <si>
    <t>Verlies &amp; Winstrekening</t>
  </si>
  <si>
    <t>totaal eigen vermogen</t>
  </si>
  <si>
    <t>totaal vreemd vermogen</t>
  </si>
  <si>
    <t>totaal passiva</t>
  </si>
  <si>
    <t>Stand per 31-12</t>
  </si>
  <si>
    <t>totaal activa</t>
  </si>
  <si>
    <t>totaal balans - activa</t>
  </si>
  <si>
    <t>totaal balans - eigen vermogen</t>
  </si>
  <si>
    <t>totaal balans - vreemd vermogen</t>
  </si>
  <si>
    <t>IN: Bijdragen deelnemers</t>
  </si>
  <si>
    <t>UIT: Kosten</t>
  </si>
  <si>
    <r>
      <t xml:space="preserve">Balans - Passiva: </t>
    </r>
    <r>
      <rPr>
        <b/>
        <sz val="12"/>
        <color theme="1"/>
        <rFont val="Calibri"/>
        <family val="2"/>
        <scheme val="minor"/>
      </rPr>
      <t>Vreemd vermogen</t>
    </r>
  </si>
  <si>
    <r>
      <t xml:space="preserve">Debiteuren </t>
    </r>
    <r>
      <rPr>
        <i/>
        <sz val="11"/>
        <rFont val="Calibri"/>
        <family val="2"/>
        <scheme val="minor"/>
      </rPr>
      <t>(vorderingen)</t>
    </r>
  </si>
  <si>
    <t>UIT: Kosten broedermaal</t>
  </si>
  <si>
    <t>incl.</t>
  </si>
  <si>
    <t>UIT: bankkosten</t>
  </si>
  <si>
    <t>IN: rente op spaarrekening</t>
  </si>
  <si>
    <t>UIT: Kosten wijn,  kaarsen, tafellinnen, bloemen, e.d.</t>
  </si>
  <si>
    <t>UIT: Uitgaven</t>
  </si>
  <si>
    <t>IN: Jaarlijkse reservering</t>
  </si>
  <si>
    <t>Bankkosten en opbrengsten</t>
  </si>
  <si>
    <t>totaal balans activa - passiva</t>
  </si>
  <si>
    <t>Aantal buitenleden per 1 januari</t>
  </si>
  <si>
    <t>Jaarcontributie</t>
  </si>
  <si>
    <t>subtotaal</t>
  </si>
  <si>
    <t>Jaarcontributie buitenleden</t>
  </si>
  <si>
    <t>Resultaat Maconniek Nieuwjaar</t>
  </si>
  <si>
    <t>UIT: Afdracht aan derden</t>
  </si>
  <si>
    <t>UIT: Uitkeringen uit het Gerritsenfonds</t>
  </si>
  <si>
    <t>UIT: Uitkeringen</t>
  </si>
  <si>
    <t>UIT: Aankopen bibliotheek</t>
  </si>
  <si>
    <t xml:space="preserve">IN: Opbrengsten lezing </t>
  </si>
  <si>
    <t xml:space="preserve">UIT: Kosten lezing </t>
  </si>
  <si>
    <t>UIT: Consumpties ten laste van de Loge</t>
  </si>
  <si>
    <t>IN: Kas HKM In</t>
  </si>
  <si>
    <t>UIT: Kas HKM Uit</t>
  </si>
  <si>
    <t>022</t>
  </si>
  <si>
    <t>120</t>
  </si>
  <si>
    <t>020</t>
  </si>
  <si>
    <t>021</t>
  </si>
  <si>
    <t>090</t>
  </si>
  <si>
    <t>091</t>
  </si>
  <si>
    <t>0911</t>
  </si>
  <si>
    <t>0912</t>
  </si>
  <si>
    <t>09135</t>
  </si>
  <si>
    <t>0915</t>
  </si>
  <si>
    <t>0917</t>
  </si>
  <si>
    <t>09175</t>
  </si>
  <si>
    <t>401</t>
  </si>
  <si>
    <t>402</t>
  </si>
  <si>
    <t>420</t>
  </si>
  <si>
    <t>150</t>
  </si>
  <si>
    <t>093</t>
  </si>
  <si>
    <t>423</t>
  </si>
  <si>
    <t>4231</t>
  </si>
  <si>
    <t>424</t>
  </si>
  <si>
    <t>426</t>
  </si>
  <si>
    <t>841</t>
  </si>
  <si>
    <t>4201</t>
  </si>
  <si>
    <t>430</t>
  </si>
  <si>
    <t>428</t>
  </si>
  <si>
    <t>830</t>
  </si>
  <si>
    <t>832</t>
  </si>
  <si>
    <t>4235</t>
  </si>
  <si>
    <t>42375</t>
  </si>
  <si>
    <t>4239</t>
  </si>
  <si>
    <t>rek.
nr.</t>
  </si>
  <si>
    <t>Kas HKM</t>
  </si>
  <si>
    <t>0199</t>
  </si>
  <si>
    <t>Reserve Gerritsenfonds</t>
  </si>
  <si>
    <t>Balans activa - passiva</t>
  </si>
  <si>
    <r>
      <t xml:space="preserve">Balans - Passiva: </t>
    </r>
    <r>
      <rPr>
        <b/>
        <sz val="12"/>
        <color theme="1"/>
        <rFont val="Calibri"/>
        <family val="2"/>
        <scheme val="minor"/>
      </rPr>
      <t>eigen vermogen</t>
    </r>
  </si>
  <si>
    <t>Totaal Balans - Passiva</t>
  </si>
  <si>
    <r>
      <t>Debiteuren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(vorderingen)</t>
    </r>
  </si>
  <si>
    <r>
      <rPr>
        <b/>
        <sz val="11"/>
        <rFont val="Calibri"/>
        <family val="2"/>
        <scheme val="minor"/>
      </rPr>
      <t>Reserve Gerritsenfonds</t>
    </r>
    <r>
      <rPr>
        <sz val="11"/>
        <rFont val="Calibri"/>
        <family val="2"/>
        <scheme val="minor"/>
      </rPr>
      <t xml:space="preserve">                               Stand per 1-1</t>
    </r>
  </si>
  <si>
    <r>
      <t>Vooruitontvangen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(in dit boekjaar)</t>
    </r>
  </si>
  <si>
    <r>
      <rPr>
        <b/>
        <sz val="11"/>
        <rFont val="Calibri"/>
        <family val="2"/>
        <scheme val="minor"/>
      </rPr>
      <t>Nog te betalen kosten</t>
    </r>
    <r>
      <rPr>
        <sz val="11"/>
        <rFont val="Calibri"/>
        <family val="2"/>
        <scheme val="minor"/>
      </rPr>
      <t xml:space="preserve"> (</t>
    </r>
    <r>
      <rPr>
        <i/>
        <sz val="11"/>
        <rFont val="Calibri"/>
        <family val="2"/>
        <scheme val="minor"/>
      </rPr>
      <t>in volgend boekjaar)</t>
    </r>
  </si>
  <si>
    <r>
      <t xml:space="preserve">Afdracht Hoofdbestuur Orde </t>
    </r>
    <r>
      <rPr>
        <i/>
        <sz val="11"/>
        <rFont val="Calibri"/>
        <family val="2"/>
        <scheme val="minor"/>
      </rPr>
      <t>(aantal leden op 1-1)</t>
    </r>
  </si>
  <si>
    <r>
      <t xml:space="preserve">Afdracht SLA  </t>
    </r>
    <r>
      <rPr>
        <i/>
        <sz val="11"/>
        <color indexed="30"/>
        <rFont val="Calibri"/>
        <family val="2"/>
        <scheme val="minor"/>
      </rPr>
      <t>(</t>
    </r>
    <r>
      <rPr>
        <i/>
        <sz val="11"/>
        <rFont val="Calibri"/>
        <family val="2"/>
        <scheme val="minor"/>
      </rPr>
      <t>aantal leden per 1-1 vorige jaar)</t>
    </r>
  </si>
  <si>
    <r>
      <t>Afdracht Regioconvent</t>
    </r>
    <r>
      <rPr>
        <sz val="11"/>
        <rFont val="Calibri"/>
        <family val="2"/>
        <scheme val="minor"/>
      </rPr>
      <t xml:space="preserve"> </t>
    </r>
    <r>
      <rPr>
        <i/>
        <sz val="11"/>
        <rFont val="Calibri"/>
        <family val="2"/>
        <scheme val="minor"/>
      </rPr>
      <t>(aantal leden op 1-1)</t>
    </r>
  </si>
  <si>
    <t>Bankkosten en renteopbrengsten</t>
  </si>
  <si>
    <r>
      <t xml:space="preserve">Verzekeringen </t>
    </r>
    <r>
      <rPr>
        <i/>
        <sz val="11"/>
        <rFont val="Calibri"/>
        <family val="2"/>
        <scheme val="minor"/>
      </rPr>
      <t>(aansprakelijkheidsverzekering)</t>
    </r>
  </si>
  <si>
    <t xml:space="preserve">Jaarcontributie buitenleden </t>
  </si>
  <si>
    <t>Entreegeld nieuwe leden</t>
  </si>
  <si>
    <r>
      <t>Resultaat Maconniek Nieuwjaar</t>
    </r>
    <r>
      <rPr>
        <i/>
        <sz val="11"/>
        <rFont val="Calibri"/>
        <family val="2"/>
        <scheme val="minor"/>
      </rPr>
      <t xml:space="preserve"> (kostendekkend)</t>
    </r>
  </si>
  <si>
    <t>410</t>
  </si>
  <si>
    <t>IN: Opbrengsten bedelnap</t>
  </si>
  <si>
    <t>IN: Bijdragen van betalende deelnemers</t>
  </si>
  <si>
    <t>IN: Opbrengst bedelnap</t>
  </si>
  <si>
    <t xml:space="preserve">Jaarcontributie &amp; -giften leden </t>
  </si>
  <si>
    <t>UIT: Overig</t>
  </si>
  <si>
    <t>IN: Verkoop overtollige boeken</t>
  </si>
  <si>
    <t>724</t>
  </si>
  <si>
    <t>Nog te ontvangen</t>
  </si>
  <si>
    <t>110</t>
  </si>
  <si>
    <t>890</t>
  </si>
  <si>
    <t>Diverse opbrengsten</t>
  </si>
  <si>
    <t>421</t>
  </si>
  <si>
    <t>83xx</t>
  </si>
  <si>
    <t>IN: Extra contributie &amp; giften</t>
  </si>
  <si>
    <t>831</t>
  </si>
  <si>
    <t>UIT: Uitkering aan Van Marenfonds</t>
  </si>
  <si>
    <t>UIT: Uitkering aan Arkemafonds</t>
  </si>
  <si>
    <t>Jaarresultaten - Uitgaven</t>
  </si>
  <si>
    <t>Jaarresultaten - Inkomsten</t>
  </si>
  <si>
    <t>Saldo Inkomsten - Uitgaven</t>
  </si>
  <si>
    <t>Uitgaven</t>
  </si>
  <si>
    <t>Inkomsten</t>
  </si>
  <si>
    <t>Saldo Inkomsten - Uitvaven</t>
  </si>
  <si>
    <t>UIT: Factuur Johanneskerk</t>
  </si>
  <si>
    <t>Uitgaven totaal</t>
  </si>
  <si>
    <t xml:space="preserve">  Inkomsten totaal</t>
  </si>
  <si>
    <t xml:space="preserve">Inkomsten totaal  </t>
  </si>
  <si>
    <t>0916</t>
  </si>
  <si>
    <t>Resultaat In- en Uittochten</t>
  </si>
  <si>
    <t>IN: Bijdrage deelnemrs</t>
  </si>
  <si>
    <t>425</t>
  </si>
  <si>
    <t>Maconnieke kosten</t>
  </si>
  <si>
    <t>UIT: Secretariaat, representatie, reiskosten, cadeau's, etc.</t>
  </si>
  <si>
    <t>UIT: Jaarlijkse dotatie Biliotheekfonds</t>
  </si>
  <si>
    <t>IN: Jaarlijkse dotatie uit diversen/onvoorzien</t>
  </si>
  <si>
    <t>Rabobank, beleggingsrekening</t>
  </si>
  <si>
    <t>0215</t>
  </si>
  <si>
    <t>Rabobank, betaalrekening</t>
  </si>
  <si>
    <t>0918</t>
  </si>
  <si>
    <t>IN: overschot uit Vrijheidslezing</t>
  </si>
  <si>
    <t>UIT: aanvulling tekort Vrijheidslezing</t>
  </si>
  <si>
    <t>UIT: Naar Reserve Vrijheidslezing</t>
  </si>
  <si>
    <r>
      <t xml:space="preserve">Resultaat Vrijheidslezing  </t>
    </r>
    <r>
      <rPr>
        <i/>
        <sz val="11"/>
        <color theme="1"/>
        <rFont val="Calibri"/>
        <family val="2"/>
        <scheme val="minor"/>
      </rPr>
      <t>(kostendekkend)</t>
    </r>
  </si>
  <si>
    <t>Totaal liquide middelen en beleggingen</t>
  </si>
  <si>
    <t>Liquide middelen en beleggingen</t>
  </si>
  <si>
    <t xml:space="preserve">Resultaat Vrijheidslezing </t>
  </si>
  <si>
    <t>130</t>
  </si>
  <si>
    <t>Vooruit betaald</t>
  </si>
  <si>
    <t>IN: Waardestijging beleggingsportefeille</t>
  </si>
  <si>
    <t>IN: Van Reserve In- en Uittochtenfonds</t>
  </si>
  <si>
    <t>UIT: Naar Resultaat In- en Uittochten</t>
  </si>
  <si>
    <t>2021
Begroting</t>
  </si>
  <si>
    <t>IN: Van Reservering bijzondere giften</t>
  </si>
  <si>
    <t>IN: Bijzondere giften</t>
  </si>
  <si>
    <t>UIT: Bijzonderen uitgaven</t>
  </si>
  <si>
    <t>UIT: Huur externe ruimtes</t>
  </si>
  <si>
    <t>UIT: PR (videoclip website)</t>
  </si>
  <si>
    <t>Huur Johanneskerk</t>
  </si>
  <si>
    <t>2020
Resultaat</t>
  </si>
  <si>
    <t>Kas Thesaurier</t>
  </si>
  <si>
    <r>
      <t xml:space="preserve">Algemene reserve                                                       </t>
    </r>
    <r>
      <rPr>
        <sz val="11"/>
        <rFont val="Calibri"/>
        <family val="2"/>
        <scheme val="minor"/>
      </rPr>
      <t>Stand per 1-1</t>
    </r>
  </si>
  <si>
    <t>o.a. abonnement ZOOM</t>
  </si>
  <si>
    <t>Bijdrage Noodfonds  per lid</t>
  </si>
  <si>
    <t>Bijdrage Dienst van de Orde</t>
  </si>
  <si>
    <t>Bijdrage Orgaan van de Orde</t>
  </si>
  <si>
    <t>Bijdrage Verzamelingen der Orde</t>
  </si>
  <si>
    <t>Bijdrage Amortisatiefonds Maçonniek Bouwfonds</t>
  </si>
  <si>
    <t>Giften van broeders</t>
  </si>
  <si>
    <t>IN: Opbrengst van consumpies</t>
  </si>
  <si>
    <t>2022
Begroting</t>
  </si>
  <si>
    <t>2022 Begroting</t>
  </si>
  <si>
    <t xml:space="preserve">Aantal leden per 1 januari </t>
  </si>
  <si>
    <t>Voor 2022 geindexeerd en vastgesteld op €250</t>
  </si>
  <si>
    <t>Kosten broedermalen volledig te dekken uit bijdragen</t>
  </si>
  <si>
    <t>incl pinkosten (MyPoss)</t>
  </si>
  <si>
    <t>UIT: ontwikkeling en beheer website</t>
  </si>
  <si>
    <t>UIT: Inkopen bar</t>
  </si>
  <si>
    <t>IN: Consumptiekaarten</t>
  </si>
  <si>
    <t>incl</t>
  </si>
  <si>
    <t>incl gift 100</t>
  </si>
  <si>
    <t>Rendement 2022 geschat op 3%</t>
  </si>
  <si>
    <r>
      <rPr>
        <b/>
        <sz val="11"/>
        <rFont val="Calibri"/>
        <family val="2"/>
        <scheme val="minor"/>
      </rPr>
      <t>Voorziening Van Marenfonds</t>
    </r>
    <r>
      <rPr>
        <sz val="11"/>
        <rFont val="Calibri"/>
        <family val="2"/>
        <scheme val="minor"/>
      </rPr>
      <t xml:space="preserve">                       Stand per 1-1</t>
    </r>
  </si>
  <si>
    <r>
      <rPr>
        <b/>
        <sz val="11"/>
        <rFont val="Calibri"/>
        <family val="2"/>
        <scheme val="minor"/>
      </rPr>
      <t>Voorziening Arkemafonds</t>
    </r>
    <r>
      <rPr>
        <sz val="11"/>
        <rFont val="Calibri"/>
        <family val="2"/>
        <scheme val="minor"/>
      </rPr>
      <t xml:space="preserve">                            Stand per 1-1</t>
    </r>
  </si>
  <si>
    <r>
      <rPr>
        <b/>
        <sz val="11"/>
        <rFont val="Calibri"/>
        <family val="2"/>
        <scheme val="minor"/>
      </rPr>
      <t>Voorziening Charitasfonds</t>
    </r>
    <r>
      <rPr>
        <sz val="11"/>
        <rFont val="Calibri"/>
        <family val="2"/>
        <scheme val="minor"/>
      </rPr>
      <t xml:space="preserve">                           Stand per 1-1</t>
    </r>
  </si>
  <si>
    <r>
      <rPr>
        <b/>
        <sz val="11"/>
        <rFont val="Calibri"/>
        <family val="2"/>
        <scheme val="minor"/>
      </rPr>
      <t>Voorziening Bibliotheekfonds</t>
    </r>
    <r>
      <rPr>
        <sz val="11"/>
        <rFont val="Calibri"/>
        <family val="2"/>
        <scheme val="minor"/>
      </rPr>
      <t xml:space="preserve">                      Stand per 1-1</t>
    </r>
  </si>
  <si>
    <r>
      <rPr>
        <b/>
        <sz val="11"/>
        <rFont val="Calibri"/>
        <family val="2"/>
        <scheme val="minor"/>
      </rPr>
      <t>Voorziening Bijzondere giften</t>
    </r>
    <r>
      <rPr>
        <sz val="11"/>
        <rFont val="Calibri"/>
        <family val="2"/>
        <scheme val="minor"/>
      </rPr>
      <t xml:space="preserve">                      Stand per 1-1</t>
    </r>
  </si>
  <si>
    <r>
      <rPr>
        <b/>
        <sz val="11"/>
        <rFont val="Calibri"/>
        <family val="2"/>
        <scheme val="minor"/>
      </rPr>
      <t>Voorziening In- en Uittochtenfonds</t>
    </r>
    <r>
      <rPr>
        <sz val="11"/>
        <rFont val="Calibri"/>
        <family val="2"/>
        <scheme val="minor"/>
      </rPr>
      <t xml:space="preserve">                        Stand per 1-1</t>
    </r>
  </si>
  <si>
    <r>
      <rPr>
        <b/>
        <sz val="11"/>
        <rFont val="Calibri"/>
        <family val="2"/>
        <scheme val="minor"/>
      </rPr>
      <t xml:space="preserve">Voorziening lustrum JvC             </t>
    </r>
    <r>
      <rPr>
        <sz val="11"/>
        <rFont val="Calibri"/>
        <family val="2"/>
        <scheme val="minor"/>
      </rPr>
      <t xml:space="preserve">                       Stand per 1-1</t>
    </r>
  </si>
  <si>
    <r>
      <t xml:space="preserve">Voorziening Vrijheidslezing                                             </t>
    </r>
    <r>
      <rPr>
        <sz val="11"/>
        <rFont val="Calibri"/>
        <family val="2"/>
        <scheme val="minor"/>
      </rPr>
      <t>Stand per 1-1</t>
    </r>
  </si>
  <si>
    <t>Voorziening Arkemafonds</t>
  </si>
  <si>
    <t>Voorziening Charitasfonds</t>
  </si>
  <si>
    <t>Voorziening Bibliotheekfonds</t>
  </si>
  <si>
    <t>Voorziening Bijzondere giften</t>
  </si>
  <si>
    <t>Voorziening Van Marenfonds</t>
  </si>
  <si>
    <t>Voorziening Intochtenfonds</t>
  </si>
  <si>
    <t>Voorziening Lustrum JvC</t>
  </si>
  <si>
    <t>Voorziening Vrijheidslezing</t>
  </si>
  <si>
    <t>UIT: Naar Voorziening In- en Uittochtenfonds</t>
  </si>
  <si>
    <t>2021 Resultaat</t>
  </si>
  <si>
    <t>giften</t>
  </si>
  <si>
    <t>in 2020 en 2021 geen afdracht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</si>
</sst>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 &quot;€&quot;\ * #,##0_ ;_ &quot;€&quot;\ * \-#,##0_ ;_ &quot;€&quot;\ * &quot;-&quot;_ ;_ @_ "/>
    <numFmt numFmtId="44" formatCode="_ &quot;€&quot;\ * #,##0.00_ ;_ &quot;€&quot;\ * \-#,##0.00_ ;_ &quot;€&quot;\ * &quot;-&quot;??_ ;_ @_ "/>
    <numFmt numFmtId="164" formatCode="#,##0_ ;[Red]\-#,##0\ "/>
    <numFmt numFmtId="165" formatCode="#,##0_ ;\-#,##0\ "/>
    <numFmt numFmtId="166" formatCode="_ &quot;€&quot;\ * #,##0.00_ ;_ &quot;€&quot;\ * \-#,##0.00_ ;_ &quot;€&quot;\ * &quot;-&quot;_ ;_ @_ "/>
    <numFmt numFmtId="167" formatCode="_ &quot;€&quot;\ * #,##0.000_ ;_ &quot;€&quot;\ * \-#,##0.000_ ;_ &quot;€&quot;\ * &quot;-&quot;_ ;_ @_ "/>
  </numFmts>
  <fonts count="24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2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indexed="30"/>
      <name val="Calibri"/>
      <family val="2"/>
      <scheme val="minor"/>
    </font>
    <font>
      <sz val="12"/>
      <color rgb="FF9C6500"/>
      <name val="Abel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EB9C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auto="1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4" fillId="0" borderId="0"/>
    <xf numFmtId="0" fontId="4" fillId="0" borderId="0"/>
    <xf numFmtId="0" fontId="18" fillId="5" borderId="0" applyNumberFormat="0" applyBorder="0" applyAlignment="0" applyProtection="0"/>
  </cellStyleXfs>
  <cellXfs count="191">
    <xf numFmtId="0" fontId="0" fillId="0" borderId="0" xfId="0"/>
    <xf numFmtId="0" fontId="9" fillId="0" borderId="0" xfId="0" applyNumberFormat="1" applyFont="1" applyBorder="1" applyAlignment="1">
      <alignment vertical="top"/>
    </xf>
    <xf numFmtId="0" fontId="13" fillId="2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vertical="top"/>
    </xf>
    <xf numFmtId="0" fontId="9" fillId="0" borderId="0" xfId="0" applyFont="1" applyBorder="1" applyAlignment="1">
      <alignment vertical="top"/>
    </xf>
    <xf numFmtId="0" fontId="9" fillId="0" borderId="0" xfId="0" applyFont="1" applyBorder="1" applyAlignment="1">
      <alignment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top" wrapText="1"/>
    </xf>
    <xf numFmtId="164" fontId="9" fillId="0" borderId="0" xfId="0" applyNumberFormat="1" applyFont="1" applyBorder="1" applyAlignment="1">
      <alignment vertical="top"/>
    </xf>
    <xf numFmtId="0" fontId="8" fillId="0" borderId="0" xfId="0" applyFont="1" applyBorder="1" applyAlignment="1">
      <alignment vertical="top" wrapText="1"/>
    </xf>
    <xf numFmtId="164" fontId="10" fillId="0" borderId="0" xfId="0" applyNumberFormat="1" applyFont="1" applyFill="1" applyBorder="1" applyAlignment="1">
      <alignment vertical="top"/>
    </xf>
    <xf numFmtId="0" fontId="8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right" vertical="top" wrapText="1"/>
    </xf>
    <xf numFmtId="164" fontId="9" fillId="0" borderId="0" xfId="0" applyNumberFormat="1" applyFont="1" applyBorder="1" applyAlignment="1">
      <alignment horizontal="right" vertical="top"/>
    </xf>
    <xf numFmtId="0" fontId="9" fillId="0" borderId="0" xfId="0" applyFont="1" applyBorder="1" applyAlignment="1">
      <alignment horizontal="right" vertical="top"/>
    </xf>
    <xf numFmtId="0" fontId="9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right" vertical="top" wrapText="1"/>
    </xf>
    <xf numFmtId="0" fontId="8" fillId="0" borderId="0" xfId="0" applyFont="1" applyFill="1" applyBorder="1" applyAlignment="1">
      <alignment horizontal="left" vertical="top" wrapText="1"/>
    </xf>
    <xf numFmtId="0" fontId="10" fillId="0" borderId="0" xfId="0" applyFont="1" applyFill="1" applyBorder="1" applyAlignment="1">
      <alignment vertical="top"/>
    </xf>
    <xf numFmtId="0" fontId="7" fillId="0" borderId="0" xfId="0" applyFont="1" applyFill="1" applyBorder="1" applyAlignment="1">
      <alignment vertical="top" wrapText="1"/>
    </xf>
    <xf numFmtId="0" fontId="10" fillId="0" borderId="0" xfId="0" applyFont="1" applyBorder="1" applyAlignment="1">
      <alignment vertical="top" wrapText="1"/>
    </xf>
    <xf numFmtId="0" fontId="11" fillId="0" borderId="0" xfId="0" applyFont="1" applyFill="1" applyBorder="1" applyAlignment="1">
      <alignment vertical="top"/>
    </xf>
    <xf numFmtId="0" fontId="8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left" vertical="top"/>
    </xf>
    <xf numFmtId="0" fontId="15" fillId="2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vertical="top"/>
    </xf>
    <xf numFmtId="0" fontId="13" fillId="2" borderId="3" xfId="0" applyFont="1" applyFill="1" applyBorder="1" applyAlignment="1">
      <alignment horizontal="left" vertical="top" wrapText="1"/>
    </xf>
    <xf numFmtId="0" fontId="9" fillId="0" borderId="3" xfId="0" applyFont="1" applyFill="1" applyBorder="1" applyAlignment="1">
      <alignment horizontal="left" vertical="top"/>
    </xf>
    <xf numFmtId="0" fontId="9" fillId="0" borderId="0" xfId="1" applyNumberFormat="1" applyFont="1" applyBorder="1" applyAlignment="1">
      <alignment vertical="top"/>
    </xf>
    <xf numFmtId="0" fontId="9" fillId="0" borderId="0" xfId="1" applyFont="1" applyBorder="1" applyAlignment="1">
      <alignment vertical="top"/>
    </xf>
    <xf numFmtId="0" fontId="9" fillId="0" borderId="0" xfId="1" applyFont="1" applyBorder="1" applyAlignment="1">
      <alignment vertical="top" wrapText="1"/>
    </xf>
    <xf numFmtId="3" fontId="9" fillId="0" borderId="0" xfId="1" applyNumberFormat="1" applyFont="1" applyBorder="1" applyAlignment="1">
      <alignment vertical="top"/>
    </xf>
    <xf numFmtId="164" fontId="9" fillId="0" borderId="0" xfId="1" applyNumberFormat="1" applyFont="1" applyBorder="1" applyAlignment="1">
      <alignment vertical="top"/>
    </xf>
    <xf numFmtId="0" fontId="8" fillId="0" borderId="0" xfId="1" applyFont="1" applyBorder="1" applyAlignment="1">
      <alignment vertical="top"/>
    </xf>
    <xf numFmtId="3" fontId="9" fillId="0" borderId="0" xfId="0" applyNumberFormat="1" applyFont="1" applyBorder="1" applyAlignment="1">
      <alignment vertical="top"/>
    </xf>
    <xf numFmtId="0" fontId="9" fillId="0" borderId="0" xfId="0" applyNumberFormat="1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6" fillId="0" borderId="0" xfId="0" applyFont="1" applyFill="1" applyBorder="1" applyAlignment="1">
      <alignment horizontal="right" vertical="top" wrapText="1"/>
    </xf>
    <xf numFmtId="0" fontId="8" fillId="2" borderId="0" xfId="0" applyFont="1" applyFill="1" applyBorder="1" applyAlignment="1">
      <alignment horizontal="right" vertical="top" wrapText="1"/>
    </xf>
    <xf numFmtId="0" fontId="6" fillId="2" borderId="0" xfId="0" applyFont="1" applyFill="1" applyBorder="1" applyAlignment="1">
      <alignment horizontal="right" vertical="top" wrapText="1"/>
    </xf>
    <xf numFmtId="0" fontId="10" fillId="6" borderId="0" xfId="0" applyFont="1" applyFill="1" applyBorder="1" applyAlignment="1">
      <alignment horizontal="right" vertical="top" wrapText="1"/>
    </xf>
    <xf numFmtId="0" fontId="16" fillId="2" borderId="0" xfId="0" applyFont="1" applyFill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center" vertical="center" wrapText="1"/>
    </xf>
    <xf numFmtId="0" fontId="13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Border="1" applyAlignment="1">
      <alignment horizontal="center" vertical="center"/>
    </xf>
    <xf numFmtId="0" fontId="13" fillId="2" borderId="0" xfId="0" applyFont="1" applyFill="1" applyBorder="1" applyAlignment="1">
      <alignment horizontal="left" vertical="top" wrapText="1"/>
    </xf>
    <xf numFmtId="0" fontId="10" fillId="0" borderId="1" xfId="0" applyFont="1" applyFill="1" applyBorder="1" applyAlignment="1">
      <alignment horizontal="right" vertical="top" wrapText="1"/>
    </xf>
    <xf numFmtId="0" fontId="10" fillId="0" borderId="1" xfId="0" applyFont="1" applyFill="1" applyBorder="1" applyAlignment="1">
      <alignment vertical="top"/>
    </xf>
    <xf numFmtId="49" fontId="9" fillId="0" borderId="0" xfId="0" applyNumberFormat="1" applyFont="1" applyBorder="1" applyAlignment="1">
      <alignment horizontal="left" vertical="top"/>
    </xf>
    <xf numFmtId="49" fontId="9" fillId="0" borderId="3" xfId="0" applyNumberFormat="1" applyFont="1" applyFill="1" applyBorder="1" applyAlignment="1">
      <alignment horizontal="left" vertical="top"/>
    </xf>
    <xf numFmtId="49" fontId="9" fillId="0" borderId="0" xfId="0" applyNumberFormat="1" applyFont="1" applyFill="1" applyBorder="1" applyAlignment="1">
      <alignment horizontal="left" vertical="top"/>
    </xf>
    <xf numFmtId="49" fontId="10" fillId="0" borderId="0" xfId="0" applyNumberFormat="1" applyFont="1" applyFill="1" applyBorder="1" applyAlignment="1">
      <alignment horizontal="left" vertical="top"/>
    </xf>
    <xf numFmtId="49" fontId="10" fillId="0" borderId="1" xfId="0" applyNumberFormat="1" applyFont="1" applyFill="1" applyBorder="1" applyAlignment="1">
      <alignment horizontal="left" vertical="top"/>
    </xf>
    <xf numFmtId="49" fontId="9" fillId="0" borderId="0" xfId="1" applyNumberFormat="1" applyFont="1" applyBorder="1" applyAlignment="1">
      <alignment vertical="top"/>
    </xf>
    <xf numFmtId="49" fontId="8" fillId="0" borderId="0" xfId="1" applyNumberFormat="1" applyFont="1" applyBorder="1" applyAlignment="1">
      <alignment vertical="top"/>
    </xf>
    <xf numFmtId="49" fontId="9" fillId="0" borderId="0" xfId="0" applyNumberFormat="1" applyFont="1" applyBorder="1" applyAlignment="1">
      <alignment vertical="top"/>
    </xf>
    <xf numFmtId="0" fontId="13" fillId="0" borderId="5" xfId="0" applyNumberFormat="1" applyFont="1" applyBorder="1" applyAlignment="1">
      <alignment horizontal="left" vertical="center"/>
    </xf>
    <xf numFmtId="0" fontId="6" fillId="2" borderId="7" xfId="0" applyFont="1" applyFill="1" applyBorder="1" applyAlignment="1">
      <alignment vertical="top"/>
    </xf>
    <xf numFmtId="0" fontId="9" fillId="0" borderId="7" xfId="0" applyFont="1" applyFill="1" applyBorder="1" applyAlignment="1">
      <alignment vertical="top"/>
    </xf>
    <xf numFmtId="0" fontId="6" fillId="2" borderId="7" xfId="0" applyFont="1" applyFill="1" applyBorder="1" applyAlignment="1">
      <alignment horizontal="right" vertical="top"/>
    </xf>
    <xf numFmtId="0" fontId="8" fillId="0" borderId="8" xfId="0" applyFont="1" applyFill="1" applyBorder="1" applyAlignment="1">
      <alignment horizontal="right" vertical="top"/>
    </xf>
    <xf numFmtId="0" fontId="8" fillId="0" borderId="7" xfId="0" applyFont="1" applyFill="1" applyBorder="1" applyAlignment="1">
      <alignment horizontal="right" vertical="top"/>
    </xf>
    <xf numFmtId="0" fontId="6" fillId="2" borderId="7" xfId="0" applyFont="1" applyFill="1" applyBorder="1" applyAlignment="1">
      <alignment horizontal="left" vertical="top"/>
    </xf>
    <xf numFmtId="0" fontId="9" fillId="0" borderId="6" xfId="1" applyFont="1" applyBorder="1" applyAlignment="1">
      <alignment vertical="top"/>
    </xf>
    <xf numFmtId="0" fontId="8" fillId="0" borderId="6" xfId="1" applyFont="1" applyBorder="1" applyAlignment="1">
      <alignment vertical="top"/>
    </xf>
    <xf numFmtId="0" fontId="13" fillId="0" borderId="5" xfId="1" applyNumberFormat="1" applyFont="1" applyBorder="1" applyAlignment="1">
      <alignment horizontal="left" vertical="center" wrapText="1"/>
    </xf>
    <xf numFmtId="0" fontId="13" fillId="2" borderId="7" xfId="1" applyFont="1" applyFill="1" applyBorder="1" applyAlignment="1">
      <alignment vertical="top" wrapText="1"/>
    </xf>
    <xf numFmtId="0" fontId="9" fillId="0" borderId="7" xfId="1" applyFont="1" applyBorder="1" applyAlignment="1">
      <alignment vertical="top" wrapText="1"/>
    </xf>
    <xf numFmtId="0" fontId="6" fillId="2" borderId="7" xfId="1" applyFont="1" applyFill="1" applyBorder="1" applyAlignment="1">
      <alignment horizontal="right" vertical="top" wrapText="1"/>
    </xf>
    <xf numFmtId="0" fontId="8" fillId="0" borderId="8" xfId="1" applyFont="1" applyBorder="1" applyAlignment="1">
      <alignment horizontal="right" vertical="top" wrapText="1"/>
    </xf>
    <xf numFmtId="0" fontId="8" fillId="2" borderId="7" xfId="1" applyFont="1" applyFill="1" applyBorder="1" applyAlignment="1">
      <alignment vertical="top" wrapText="1"/>
    </xf>
    <xf numFmtId="0" fontId="8" fillId="2" borderId="7" xfId="1" applyFont="1" applyFill="1" applyBorder="1" applyAlignment="1">
      <alignment horizontal="right" vertical="top" wrapText="1"/>
    </xf>
    <xf numFmtId="0" fontId="8" fillId="0" borderId="7" xfId="1" applyFont="1" applyFill="1" applyBorder="1" applyAlignment="1">
      <alignment horizontal="right" vertical="top" wrapText="1"/>
    </xf>
    <xf numFmtId="49" fontId="9" fillId="0" borderId="2" xfId="0" applyNumberFormat="1" applyFont="1" applyBorder="1" applyAlignment="1">
      <alignment horizontal="left" vertical="top"/>
    </xf>
    <xf numFmtId="0" fontId="7" fillId="0" borderId="2" xfId="0" applyFont="1" applyFill="1" applyBorder="1" applyAlignment="1">
      <alignment horizontal="right" vertical="top" wrapText="1"/>
    </xf>
    <xf numFmtId="0" fontId="9" fillId="0" borderId="2" xfId="0" applyFont="1" applyBorder="1" applyAlignment="1">
      <alignment vertical="top"/>
    </xf>
    <xf numFmtId="49" fontId="9" fillId="0" borderId="2" xfId="1" applyNumberFormat="1" applyFont="1" applyBorder="1" applyAlignment="1">
      <alignment horizontal="center" vertical="top" wrapText="1"/>
    </xf>
    <xf numFmtId="49" fontId="9" fillId="0" borderId="2" xfId="0" applyNumberFormat="1" applyFont="1" applyBorder="1" applyAlignment="1">
      <alignment horizontal="center" vertical="top" wrapText="1"/>
    </xf>
    <xf numFmtId="0" fontId="9" fillId="0" borderId="0" xfId="1" applyFont="1" applyFill="1" applyBorder="1" applyAlignment="1">
      <alignment vertical="top"/>
    </xf>
    <xf numFmtId="0" fontId="9" fillId="0" borderId="0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 wrapText="1"/>
    </xf>
    <xf numFmtId="164" fontId="9" fillId="0" borderId="0" xfId="0" applyNumberFormat="1" applyFont="1" applyFill="1" applyBorder="1" applyAlignment="1">
      <alignment vertical="top"/>
    </xf>
    <xf numFmtId="49" fontId="9" fillId="0" borderId="1" xfId="1" applyNumberFormat="1" applyFont="1" applyFill="1" applyBorder="1" applyAlignment="1">
      <alignment vertical="top"/>
    </xf>
    <xf numFmtId="0" fontId="9" fillId="0" borderId="8" xfId="1" applyFont="1" applyFill="1" applyBorder="1" applyAlignment="1">
      <alignment vertical="top" wrapText="1"/>
    </xf>
    <xf numFmtId="49" fontId="9" fillId="0" borderId="1" xfId="1" applyNumberFormat="1" applyFont="1" applyBorder="1" applyAlignment="1">
      <alignment vertical="top"/>
    </xf>
    <xf numFmtId="0" fontId="9" fillId="6" borderId="8" xfId="1" applyFont="1" applyFill="1" applyBorder="1" applyAlignment="1">
      <alignment vertical="top" wrapText="1"/>
    </xf>
    <xf numFmtId="42" fontId="20" fillId="0" borderId="0" xfId="1" applyNumberFormat="1" applyFont="1" applyFill="1" applyBorder="1" applyAlignment="1">
      <alignment vertical="top"/>
    </xf>
    <xf numFmtId="42" fontId="19" fillId="2" borderId="4" xfId="1" applyNumberFormat="1" applyFont="1" applyFill="1" applyBorder="1" applyAlignment="1">
      <alignment vertical="top"/>
    </xf>
    <xf numFmtId="42" fontId="20" fillId="0" borderId="0" xfId="1" applyNumberFormat="1" applyFont="1" applyBorder="1" applyAlignment="1">
      <alignment vertical="top"/>
    </xf>
    <xf numFmtId="0" fontId="20" fillId="0" borderId="0" xfId="1" applyFont="1" applyBorder="1" applyAlignment="1">
      <alignment vertical="top" wrapText="1"/>
    </xf>
    <xf numFmtId="42" fontId="20" fillId="6" borderId="9" xfId="1" applyNumberFormat="1" applyFont="1" applyFill="1" applyBorder="1" applyAlignment="1">
      <alignment vertical="top"/>
    </xf>
    <xf numFmtId="42" fontId="20" fillId="0" borderId="1" xfId="1" applyNumberFormat="1" applyFont="1" applyFill="1" applyBorder="1" applyAlignment="1">
      <alignment vertical="top"/>
    </xf>
    <xf numFmtId="0" fontId="19" fillId="4" borderId="2" xfId="0" applyNumberFormat="1" applyFont="1" applyFill="1" applyBorder="1" applyAlignment="1">
      <alignment horizontal="center" vertical="center" wrapText="1"/>
    </xf>
    <xf numFmtId="0" fontId="20" fillId="2" borderId="0" xfId="0" applyFont="1" applyFill="1" applyBorder="1" applyAlignment="1">
      <alignment vertical="top"/>
    </xf>
    <xf numFmtId="42" fontId="20" fillId="0" borderId="0" xfId="0" applyNumberFormat="1" applyFont="1" applyFill="1" applyBorder="1" applyAlignment="1">
      <alignment vertical="top"/>
    </xf>
    <xf numFmtId="42" fontId="20" fillId="2" borderId="4" xfId="0" applyNumberFormat="1" applyFont="1" applyFill="1" applyBorder="1" applyAlignment="1">
      <alignment vertical="top"/>
    </xf>
    <xf numFmtId="0" fontId="20" fillId="0" borderId="1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vertical="top"/>
    </xf>
    <xf numFmtId="0" fontId="19" fillId="4" borderId="2" xfId="1" applyNumberFormat="1" applyFont="1" applyFill="1" applyBorder="1" applyAlignment="1">
      <alignment horizontal="center" vertical="top" wrapText="1"/>
    </xf>
    <xf numFmtId="0" fontId="19" fillId="2" borderId="0" xfId="1" applyFont="1" applyFill="1" applyBorder="1" applyAlignment="1">
      <alignment vertical="top" wrapText="1"/>
    </xf>
    <xf numFmtId="0" fontId="19" fillId="0" borderId="1" xfId="1" applyFont="1" applyBorder="1" applyAlignment="1">
      <alignment horizontal="right" vertical="top" wrapText="1"/>
    </xf>
    <xf numFmtId="0" fontId="19" fillId="0" borderId="0" xfId="1" applyFont="1" applyFill="1" applyBorder="1" applyAlignment="1">
      <alignment horizontal="right" vertical="top" wrapText="1"/>
    </xf>
    <xf numFmtId="42" fontId="20" fillId="0" borderId="0" xfId="0" applyNumberFormat="1" applyFont="1" applyFill="1" applyBorder="1" applyAlignment="1">
      <alignment horizontal="right" vertical="top"/>
    </xf>
    <xf numFmtId="42" fontId="20" fillId="0" borderId="6" xfId="0" applyNumberFormat="1" applyFont="1" applyFill="1" applyBorder="1" applyAlignment="1">
      <alignment horizontal="right" vertical="top"/>
    </xf>
    <xf numFmtId="166" fontId="21" fillId="2" borderId="0" xfId="0" applyNumberFormat="1" applyFont="1" applyFill="1" applyBorder="1" applyAlignment="1">
      <alignment horizontal="right" vertical="top" wrapText="1"/>
    </xf>
    <xf numFmtId="42" fontId="21" fillId="2" borderId="0" xfId="0" applyNumberFormat="1" applyFont="1" applyFill="1" applyBorder="1" applyAlignment="1">
      <alignment horizontal="right" vertical="top" wrapText="1"/>
    </xf>
    <xf numFmtId="166" fontId="21" fillId="0" borderId="0" xfId="0" applyNumberFormat="1" applyFont="1" applyBorder="1" applyAlignment="1">
      <alignment horizontal="right" vertical="top" wrapText="1"/>
    </xf>
    <xf numFmtId="42" fontId="21" fillId="0" borderId="0" xfId="0" applyNumberFormat="1" applyFont="1" applyBorder="1" applyAlignment="1">
      <alignment horizontal="right" vertical="top" wrapText="1"/>
    </xf>
    <xf numFmtId="166" fontId="21" fillId="0" borderId="0" xfId="0" applyNumberFormat="1" applyFont="1" applyFill="1" applyBorder="1" applyAlignment="1">
      <alignment horizontal="right" vertical="top" wrapText="1"/>
    </xf>
    <xf numFmtId="42" fontId="21" fillId="0" borderId="0" xfId="0" applyNumberFormat="1" applyFont="1" applyFill="1" applyBorder="1" applyAlignment="1">
      <alignment horizontal="right" vertical="top" wrapText="1"/>
    </xf>
    <xf numFmtId="166" fontId="21" fillId="0" borderId="3" xfId="0" applyNumberFormat="1" applyFont="1" applyFill="1" applyBorder="1" applyAlignment="1">
      <alignment horizontal="right" vertical="top"/>
    </xf>
    <xf numFmtId="166" fontId="21" fillId="2" borderId="3" xfId="0" applyNumberFormat="1" applyFont="1" applyFill="1" applyBorder="1" applyAlignment="1">
      <alignment horizontal="right" vertical="top" wrapText="1"/>
    </xf>
    <xf numFmtId="42" fontId="21" fillId="2" borderId="3" xfId="0" applyNumberFormat="1" applyFont="1" applyFill="1" applyBorder="1" applyAlignment="1">
      <alignment horizontal="right" vertical="top" wrapText="1"/>
    </xf>
    <xf numFmtId="166" fontId="21" fillId="0" borderId="0" xfId="0" applyNumberFormat="1" applyFont="1" applyFill="1" applyBorder="1" applyAlignment="1">
      <alignment horizontal="right" vertical="top"/>
    </xf>
    <xf numFmtId="166" fontId="21" fillId="0" borderId="2" xfId="0" applyNumberFormat="1" applyFont="1" applyBorder="1" applyAlignment="1">
      <alignment horizontal="right" vertical="top" wrapText="1"/>
    </xf>
    <xf numFmtId="42" fontId="21" fillId="0" borderId="2" xfId="0" applyNumberFormat="1" applyFont="1" applyBorder="1" applyAlignment="1">
      <alignment horizontal="right" vertical="top" wrapText="1"/>
    </xf>
    <xf numFmtId="166" fontId="21" fillId="0" borderId="2" xfId="0" applyNumberFormat="1" applyFont="1" applyFill="1" applyBorder="1" applyAlignment="1">
      <alignment horizontal="right" vertical="top" wrapText="1"/>
    </xf>
    <xf numFmtId="42" fontId="21" fillId="0" borderId="2" xfId="0" applyNumberFormat="1" applyFont="1" applyFill="1" applyBorder="1" applyAlignment="1">
      <alignment horizontal="right" vertical="top" wrapText="1"/>
    </xf>
    <xf numFmtId="42" fontId="21" fillId="0" borderId="3" xfId="0" applyNumberFormat="1" applyFont="1" applyFill="1" applyBorder="1" applyAlignment="1">
      <alignment horizontal="right" vertical="top"/>
    </xf>
    <xf numFmtId="42" fontId="21" fillId="0" borderId="0" xfId="0" applyNumberFormat="1" applyFont="1" applyFill="1" applyBorder="1" applyAlignment="1">
      <alignment horizontal="right" vertical="top"/>
    </xf>
    <xf numFmtId="166" fontId="21" fillId="6" borderId="4" xfId="0" applyNumberFormat="1" applyFont="1" applyFill="1" applyBorder="1" applyAlignment="1">
      <alignment horizontal="right" vertical="top"/>
    </xf>
    <xf numFmtId="42" fontId="21" fillId="6" borderId="4" xfId="0" applyNumberFormat="1" applyFont="1" applyFill="1" applyBorder="1" applyAlignment="1">
      <alignment horizontal="right" vertical="top"/>
    </xf>
    <xf numFmtId="166" fontId="21" fillId="0" borderId="1" xfId="0" applyNumberFormat="1" applyFont="1" applyFill="1" applyBorder="1" applyAlignment="1">
      <alignment horizontal="right" vertical="top" wrapText="1"/>
    </xf>
    <xf numFmtId="42" fontId="21" fillId="0" borderId="1" xfId="0" applyNumberFormat="1" applyFont="1" applyFill="1" applyBorder="1" applyAlignment="1">
      <alignment horizontal="right" vertical="top" wrapText="1"/>
    </xf>
    <xf numFmtId="44" fontId="21" fillId="0" borderId="0" xfId="0" applyNumberFormat="1" applyFont="1" applyBorder="1" applyAlignment="1">
      <alignment horizontal="right" vertical="top" wrapText="1"/>
    </xf>
    <xf numFmtId="165" fontId="21" fillId="0" borderId="0" xfId="0" applyNumberFormat="1" applyFont="1" applyBorder="1" applyAlignment="1">
      <alignment horizontal="right" vertical="top" wrapText="1"/>
    </xf>
    <xf numFmtId="1" fontId="21" fillId="0" borderId="0" xfId="0" applyNumberFormat="1" applyFont="1" applyBorder="1" applyAlignment="1">
      <alignment horizontal="right" vertical="top" wrapText="1"/>
    </xf>
    <xf numFmtId="165" fontId="21" fillId="0" borderId="2" xfId="0" applyNumberFormat="1" applyFont="1" applyBorder="1" applyAlignment="1">
      <alignment horizontal="right" vertical="top" wrapText="1"/>
    </xf>
    <xf numFmtId="166" fontId="21" fillId="0" borderId="0" xfId="0" applyNumberFormat="1" applyFont="1" applyBorder="1" applyAlignment="1">
      <alignment horizontal="right" vertical="top"/>
    </xf>
    <xf numFmtId="42" fontId="21" fillId="0" borderId="0" xfId="0" applyNumberFormat="1" applyFont="1" applyBorder="1" applyAlignment="1">
      <alignment horizontal="right" vertical="top"/>
    </xf>
    <xf numFmtId="166" fontId="21" fillId="0" borderId="0" xfId="0" applyNumberFormat="1" applyFont="1" applyFill="1" applyBorder="1" applyAlignment="1">
      <alignment vertical="top" wrapText="1"/>
    </xf>
    <xf numFmtId="42" fontId="21" fillId="0" borderId="0" xfId="0" applyNumberFormat="1" applyFont="1" applyFill="1" applyBorder="1" applyAlignment="1">
      <alignment vertical="top" wrapText="1"/>
    </xf>
    <xf numFmtId="166" fontId="21" fillId="0" borderId="0" xfId="0" applyNumberFormat="1" applyFont="1" applyBorder="1" applyAlignment="1">
      <alignment vertical="top" wrapText="1"/>
    </xf>
    <xf numFmtId="42" fontId="21" fillId="0" borderId="0" xfId="0" applyNumberFormat="1" applyFont="1" applyBorder="1" applyAlignment="1">
      <alignment vertical="top" wrapText="1"/>
    </xf>
    <xf numFmtId="1" fontId="21" fillId="0" borderId="0" xfId="0" applyNumberFormat="1" applyFont="1" applyFill="1" applyBorder="1" applyAlignment="1">
      <alignment horizontal="right" vertical="top" wrapText="1"/>
    </xf>
    <xf numFmtId="166" fontId="21" fillId="0" borderId="0" xfId="0" applyNumberFormat="1" applyFont="1" applyBorder="1" applyAlignment="1">
      <alignment vertical="top"/>
    </xf>
    <xf numFmtId="166" fontId="22" fillId="4" borderId="2" xfId="0" applyNumberFormat="1" applyFont="1" applyFill="1" applyBorder="1" applyAlignment="1">
      <alignment horizontal="right" vertical="center" wrapText="1"/>
    </xf>
    <xf numFmtId="42" fontId="22" fillId="4" borderId="2" xfId="0" applyNumberFormat="1" applyFont="1" applyFill="1" applyBorder="1" applyAlignment="1">
      <alignment horizontal="right" vertical="center" wrapText="1"/>
    </xf>
    <xf numFmtId="166" fontId="22" fillId="3" borderId="2" xfId="0" applyNumberFormat="1" applyFont="1" applyFill="1" applyBorder="1" applyAlignment="1">
      <alignment horizontal="right" vertical="center" wrapText="1"/>
    </xf>
    <xf numFmtId="166" fontId="22" fillId="0" borderId="3" xfId="0" applyNumberFormat="1" applyFont="1" applyBorder="1" applyAlignment="1">
      <alignment horizontal="right" vertical="top"/>
    </xf>
    <xf numFmtId="42" fontId="22" fillId="0" borderId="3" xfId="0" applyNumberFormat="1" applyFont="1" applyBorder="1" applyAlignment="1">
      <alignment horizontal="right" vertical="top"/>
    </xf>
    <xf numFmtId="166" fontId="22" fillId="0" borderId="3" xfId="0" applyNumberFormat="1" applyFont="1" applyFill="1" applyBorder="1" applyAlignment="1">
      <alignment horizontal="right" vertical="top"/>
    </xf>
    <xf numFmtId="166" fontId="22" fillId="2" borderId="4" xfId="0" applyNumberFormat="1" applyFont="1" applyFill="1" applyBorder="1" applyAlignment="1">
      <alignment horizontal="right" vertical="top"/>
    </xf>
    <xf numFmtId="42" fontId="22" fillId="2" borderId="4" xfId="0" applyNumberFormat="1" applyFont="1" applyFill="1" applyBorder="1" applyAlignment="1">
      <alignment horizontal="right" vertical="top"/>
    </xf>
    <xf numFmtId="166" fontId="22" fillId="0" borderId="3" xfId="0" applyNumberFormat="1" applyFont="1" applyBorder="1" applyAlignment="1">
      <alignment horizontal="right" vertical="top" wrapText="1"/>
    </xf>
    <xf numFmtId="42" fontId="22" fillId="0" borderId="3" xfId="0" applyNumberFormat="1" applyFont="1" applyBorder="1" applyAlignment="1">
      <alignment horizontal="right" vertical="top" wrapText="1"/>
    </xf>
    <xf numFmtId="166" fontId="22" fillId="0" borderId="0" xfId="0" applyNumberFormat="1" applyFont="1" applyBorder="1" applyAlignment="1">
      <alignment horizontal="right" vertical="top" wrapText="1"/>
    </xf>
    <xf numFmtId="42" fontId="22" fillId="0" borderId="0" xfId="0" applyNumberFormat="1" applyFont="1" applyBorder="1" applyAlignment="1">
      <alignment horizontal="right" vertical="top" wrapText="1"/>
    </xf>
    <xf numFmtId="166" fontId="22" fillId="0" borderId="0" xfId="0" applyNumberFormat="1" applyFont="1" applyFill="1" applyBorder="1" applyAlignment="1">
      <alignment horizontal="right" vertical="top" wrapText="1"/>
    </xf>
    <xf numFmtId="42" fontId="22" fillId="0" borderId="0" xfId="0" applyNumberFormat="1" applyFont="1" applyFill="1" applyBorder="1" applyAlignment="1">
      <alignment horizontal="right" vertical="top" wrapText="1"/>
    </xf>
    <xf numFmtId="42" fontId="22" fillId="0" borderId="3" xfId="0" applyNumberFormat="1" applyFont="1" applyFill="1" applyBorder="1" applyAlignment="1">
      <alignment horizontal="right" vertical="top"/>
    </xf>
    <xf numFmtId="166" fontId="22" fillId="0" borderId="0" xfId="0" applyNumberFormat="1" applyFont="1" applyFill="1" applyBorder="1" applyAlignment="1">
      <alignment vertical="top" wrapText="1"/>
    </xf>
    <xf numFmtId="42" fontId="22" fillId="0" borderId="0" xfId="0" applyNumberFormat="1" applyFont="1" applyFill="1" applyBorder="1" applyAlignment="1">
      <alignment vertical="top" wrapText="1"/>
    </xf>
    <xf numFmtId="166" fontId="22" fillId="2" borderId="2" xfId="0" applyNumberFormat="1" applyFont="1" applyFill="1" applyBorder="1" applyAlignment="1">
      <alignment horizontal="right" vertical="top"/>
    </xf>
    <xf numFmtId="42" fontId="22" fillId="2" borderId="2" xfId="0" applyNumberFormat="1" applyFont="1" applyFill="1" applyBorder="1" applyAlignment="1">
      <alignment horizontal="right" vertical="top"/>
    </xf>
    <xf numFmtId="0" fontId="19" fillId="3" borderId="2" xfId="1" applyNumberFormat="1" applyFont="1" applyFill="1" applyBorder="1" applyAlignment="1">
      <alignment horizontal="center" vertical="top" wrapText="1"/>
    </xf>
    <xf numFmtId="0" fontId="20" fillId="2" borderId="0" xfId="1" applyFont="1" applyFill="1" applyBorder="1" applyAlignment="1">
      <alignment vertical="top" wrapText="1"/>
    </xf>
    <xf numFmtId="0" fontId="20" fillId="0" borderId="1" xfId="1" applyFont="1" applyBorder="1" applyAlignment="1">
      <alignment horizontal="right" vertical="top" wrapText="1"/>
    </xf>
    <xf numFmtId="0" fontId="20" fillId="0" borderId="0" xfId="1" applyFont="1" applyFill="1" applyBorder="1" applyAlignment="1">
      <alignment horizontal="right" vertical="top" wrapText="1"/>
    </xf>
    <xf numFmtId="42" fontId="20" fillId="2" borderId="4" xfId="1" applyNumberFormat="1" applyFont="1" applyFill="1" applyBorder="1" applyAlignment="1">
      <alignment vertical="top"/>
    </xf>
    <xf numFmtId="42" fontId="20" fillId="6" borderId="10" xfId="1" applyNumberFormat="1" applyFont="1" applyFill="1" applyBorder="1" applyAlignment="1">
      <alignment vertical="top"/>
    </xf>
    <xf numFmtId="0" fontId="19" fillId="3" borderId="2" xfId="0" applyNumberFormat="1" applyFont="1" applyFill="1" applyBorder="1" applyAlignment="1">
      <alignment horizontal="center" vertical="center" wrapText="1"/>
    </xf>
    <xf numFmtId="42" fontId="19" fillId="2" borderId="4" xfId="0" applyNumberFormat="1" applyFont="1" applyFill="1" applyBorder="1" applyAlignment="1">
      <alignment vertical="top"/>
    </xf>
    <xf numFmtId="167" fontId="22" fillId="4" borderId="2" xfId="0" applyNumberFormat="1" applyFont="1" applyFill="1" applyBorder="1" applyAlignment="1">
      <alignment horizontal="right" vertical="center" wrapText="1"/>
    </xf>
    <xf numFmtId="165" fontId="21" fillId="0" borderId="0" xfId="0" applyNumberFormat="1" applyFont="1" applyFill="1" applyBorder="1" applyAlignment="1">
      <alignment horizontal="right" vertical="top" wrapText="1"/>
    </xf>
    <xf numFmtId="165" fontId="21" fillId="0" borderId="2" xfId="0" applyNumberFormat="1" applyFont="1" applyFill="1" applyBorder="1" applyAlignment="1">
      <alignment horizontal="right" vertical="top" wrapText="1"/>
    </xf>
    <xf numFmtId="42" fontId="19" fillId="4" borderId="2" xfId="1" applyNumberFormat="1" applyFont="1" applyFill="1" applyBorder="1" applyAlignment="1">
      <alignment horizontal="center" vertical="top" wrapText="1"/>
    </xf>
    <xf numFmtId="42" fontId="13" fillId="2" borderId="0" xfId="1" applyNumberFormat="1" applyFont="1" applyFill="1" applyBorder="1" applyAlignment="1">
      <alignment vertical="top" wrapText="1"/>
    </xf>
    <xf numFmtId="42" fontId="9" fillId="0" borderId="0" xfId="1" applyNumberFormat="1" applyFont="1" applyBorder="1" applyAlignment="1">
      <alignment vertical="top" wrapText="1"/>
    </xf>
    <xf numFmtId="42" fontId="20" fillId="0" borderId="0" xfId="1" applyNumberFormat="1" applyFont="1" applyBorder="1" applyAlignment="1">
      <alignment vertical="top" wrapText="1"/>
    </xf>
    <xf numFmtId="42" fontId="20" fillId="0" borderId="0" xfId="0" applyNumberFormat="1" applyFont="1" applyBorder="1" applyAlignment="1">
      <alignment horizontal="left" vertical="top" wrapText="1"/>
    </xf>
    <xf numFmtId="42" fontId="19" fillId="0" borderId="1" xfId="1" applyNumberFormat="1" applyFont="1" applyBorder="1" applyAlignment="1">
      <alignment horizontal="right" vertical="top" wrapText="1"/>
    </xf>
    <xf numFmtId="42" fontId="19" fillId="2" borderId="0" xfId="1" applyNumberFormat="1" applyFont="1" applyFill="1" applyBorder="1" applyAlignment="1">
      <alignment vertical="top" wrapText="1"/>
    </xf>
    <xf numFmtId="42" fontId="19" fillId="0" borderId="0" xfId="1" applyNumberFormat="1" applyFont="1" applyFill="1" applyBorder="1" applyAlignment="1">
      <alignment horizontal="right" vertical="top" wrapText="1"/>
    </xf>
    <xf numFmtId="42" fontId="20" fillId="0" borderId="1" xfId="1" applyNumberFormat="1" applyFont="1" applyFill="1" applyBorder="1" applyAlignment="1">
      <alignment vertical="top" wrapText="1"/>
    </xf>
    <xf numFmtId="42" fontId="19" fillId="2" borderId="0" xfId="0" applyNumberFormat="1" applyFont="1" applyFill="1" applyBorder="1" applyAlignment="1">
      <alignment vertical="top"/>
    </xf>
    <xf numFmtId="42" fontId="19" fillId="0" borderId="1" xfId="0" applyNumberFormat="1" applyFont="1" applyFill="1" applyBorder="1" applyAlignment="1">
      <alignment horizontal="right" vertical="top"/>
    </xf>
    <xf numFmtId="42" fontId="23" fillId="0" borderId="0" xfId="0" applyNumberFormat="1" applyFont="1" applyFill="1" applyBorder="1" applyAlignment="1">
      <alignment vertical="top" wrapText="1"/>
    </xf>
    <xf numFmtId="42" fontId="19" fillId="0" borderId="0" xfId="0" applyNumberFormat="1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right" vertical="top" wrapText="1"/>
    </xf>
    <xf numFmtId="0" fontId="1" fillId="0" borderId="0" xfId="0" applyFont="1" applyFill="1" applyBorder="1" applyAlignment="1">
      <alignment vertical="top" wrapText="1"/>
    </xf>
    <xf numFmtId="42" fontId="19" fillId="2" borderId="11" xfId="1" applyNumberFormat="1" applyFont="1" applyFill="1" applyBorder="1" applyAlignment="1">
      <alignment horizontal="right" vertical="top" wrapText="1"/>
    </xf>
    <xf numFmtId="42" fontId="20" fillId="6" borderId="12" xfId="1" applyNumberFormat="1" applyFont="1" applyFill="1" applyBorder="1" applyAlignment="1">
      <alignment vertical="top" wrapText="1"/>
    </xf>
  </cellXfs>
  <cellStyles count="4">
    <cellStyle name="Neutraal 2" xfId="3" xr:uid="{00000000-0005-0000-0000-000000000000}"/>
    <cellStyle name="Standaard" xfId="0" builtinId="0"/>
    <cellStyle name="Standaard 2" xfId="1" xr:uid="{00000000-0005-0000-0000-000002000000}"/>
    <cellStyle name="Standaard 3" xfId="2" xr:uid="{00000000-0005-0000-0000-000003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19051</xdr:colOff>
      <xdr:row>3</xdr:row>
      <xdr:rowOff>19050</xdr:rowOff>
    </xdr:from>
    <xdr:to>
      <xdr:col>6</xdr:col>
      <xdr:colOff>3676650</xdr:colOff>
      <xdr:row>5</xdr:row>
      <xdr:rowOff>85726</xdr:rowOff>
    </xdr:to>
    <xdr:sp macro="" textlink="">
      <xdr:nvSpPr>
        <xdr:cNvPr id="4" name="Tekstvak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 txBox="1"/>
      </xdr:nvSpPr>
      <xdr:spPr>
        <a:xfrm>
          <a:off x="7077076" y="1800225"/>
          <a:ext cx="3657599" cy="447676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De Kas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HKM (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Hof- &amp; </a:t>
          </a:r>
          <a:r>
            <a:rPr lang="en-US" sz="1100" b="0" i="1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K</a:t>
          </a:r>
          <a:r>
            <a:rPr lang="en-US" sz="1100" b="0" i="0" u="none" strike="noStrike">
              <a:solidFill>
                <a:schemeClr val="dk1"/>
              </a:solidFill>
              <a:latin typeface="+mn-lt"/>
              <a:ea typeface="+mn-ea"/>
              <a:cs typeface="+mn-cs"/>
            </a:rPr>
            <a:t>eldermeester) maakt overtollig</a:t>
          </a:r>
          <a:r>
            <a:rPr lang="en-US" sz="1100" b="0" i="0" u="none" strike="noStrike" baseline="0">
              <a:solidFill>
                <a:schemeClr val="dk1"/>
              </a:solidFill>
              <a:latin typeface="+mn-lt"/>
              <a:ea typeface="+mn-ea"/>
              <a:cs typeface="+mn-cs"/>
            </a:rPr>
            <a:t> kasgeld over naar de bank JvC</a:t>
          </a:r>
          <a:endParaRPr lang="en-US" sz="1100" i="0"/>
        </a:p>
      </xdr:txBody>
    </xdr:sp>
    <xdr:clientData/>
  </xdr:twoCellAnchor>
  <xdr:twoCellAnchor>
    <xdr:from>
      <xdr:col>6</xdr:col>
      <xdr:colOff>38101</xdr:colOff>
      <xdr:row>22</xdr:row>
      <xdr:rowOff>1</xdr:rowOff>
    </xdr:from>
    <xdr:to>
      <xdr:col>6</xdr:col>
      <xdr:colOff>3619501</xdr:colOff>
      <xdr:row>23</xdr:row>
      <xdr:rowOff>66675</xdr:rowOff>
    </xdr:to>
    <xdr:sp macro="" textlink="">
      <xdr:nvSpPr>
        <xdr:cNvPr id="7" name="Tekstvak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6276976" y="4552951"/>
          <a:ext cx="3581400" cy="2571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Steun aan leden van Loge JvC</a:t>
          </a:r>
          <a:endParaRPr lang="nl-NL">
            <a:effectLst/>
          </a:endParaRPr>
        </a:p>
      </xdr:txBody>
    </xdr:sp>
    <xdr:clientData/>
  </xdr:twoCellAnchor>
  <xdr:twoCellAnchor>
    <xdr:from>
      <xdr:col>6</xdr:col>
      <xdr:colOff>28575</xdr:colOff>
      <xdr:row>182</xdr:row>
      <xdr:rowOff>9525</xdr:rowOff>
    </xdr:from>
    <xdr:to>
      <xdr:col>6</xdr:col>
      <xdr:colOff>3609975</xdr:colOff>
      <xdr:row>184</xdr:row>
      <xdr:rowOff>123825</xdr:rowOff>
    </xdr:to>
    <xdr:sp macro="" textlink="">
      <xdr:nvSpPr>
        <xdr:cNvPr id="18" name="Tekstvak 17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 txBox="1"/>
      </xdr:nvSpPr>
      <xdr:spPr>
        <a:xfrm>
          <a:off x="7153275" y="34966275"/>
          <a:ext cx="3581400" cy="4953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= Aantal nieuwe leden x (entreegeld à </a:t>
          </a:r>
          <a:r>
            <a:rPr lang="nl-NL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€ 130 </a:t>
          </a:r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+ pro-rata conributiegeld)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9525</xdr:colOff>
      <xdr:row>11</xdr:row>
      <xdr:rowOff>190498</xdr:rowOff>
    </xdr:from>
    <xdr:ext cx="3667125" cy="200027"/>
    <xdr:sp macro="" textlink="">
      <xdr:nvSpPr>
        <xdr:cNvPr id="2" name="Tekstvak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6924675" y="2924173"/>
          <a:ext cx="3667125" cy="200027"/>
        </a:xfrm>
        <a:prstGeom prst="rect">
          <a:avLst/>
        </a:prstGeom>
        <a:noFill/>
        <a:ln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r>
            <a:rPr lang="nl-NL" sz="1100"/>
            <a:t>Nog</a:t>
          </a:r>
          <a:r>
            <a:rPr lang="nl-NL" sz="1100" baseline="0"/>
            <a:t> te ontvangen contributies</a:t>
          </a:r>
          <a:endParaRPr lang="nl-NL" sz="1100"/>
        </a:p>
      </xdr:txBody>
    </xdr:sp>
    <xdr:clientData/>
  </xdr:oneCellAnchor>
  <xdr:twoCellAnchor>
    <xdr:from>
      <xdr:col>6</xdr:col>
      <xdr:colOff>9525</xdr:colOff>
      <xdr:row>73</xdr:row>
      <xdr:rowOff>19051</xdr:rowOff>
    </xdr:from>
    <xdr:to>
      <xdr:col>6</xdr:col>
      <xdr:colOff>3667125</xdr:colOff>
      <xdr:row>74</xdr:row>
      <xdr:rowOff>57151</xdr:rowOff>
    </xdr:to>
    <xdr:sp macro="" textlink="">
      <xdr:nvSpPr>
        <xdr:cNvPr id="22" name="Tekstvak 2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 txBox="1"/>
      </xdr:nvSpPr>
      <xdr:spPr>
        <a:xfrm>
          <a:off x="7067550" y="13335001"/>
          <a:ext cx="3657600" cy="22860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Vooruitbetaalde </a:t>
          </a:r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contibuties en giften</a:t>
          </a:r>
          <a:r>
            <a:rPr lang="nl-N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e.d.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104775</xdr:colOff>
      <xdr:row>135</xdr:row>
      <xdr:rowOff>152400</xdr:rowOff>
    </xdr:from>
    <xdr:to>
      <xdr:col>6</xdr:col>
      <xdr:colOff>3648075</xdr:colOff>
      <xdr:row>136</xdr:row>
      <xdr:rowOff>0</xdr:rowOff>
    </xdr:to>
    <xdr:sp macro="" textlink="">
      <xdr:nvSpPr>
        <xdr:cNvPr id="27" name="Tekstvak 26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 txBox="1"/>
      </xdr:nvSpPr>
      <xdr:spPr>
        <a:xfrm>
          <a:off x="7019925" y="24355425"/>
          <a:ext cx="3543300" cy="2000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Vanaf 2017 blijft de rente op de spaarekening staan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19050</xdr:colOff>
      <xdr:row>28</xdr:row>
      <xdr:rowOff>9526</xdr:rowOff>
    </xdr:from>
    <xdr:to>
      <xdr:col>6</xdr:col>
      <xdr:colOff>3676649</xdr:colOff>
      <xdr:row>29</xdr:row>
      <xdr:rowOff>76200</xdr:rowOff>
    </xdr:to>
    <xdr:sp macro="" textlink="">
      <xdr:nvSpPr>
        <xdr:cNvPr id="28" name="Tekstvak 27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 txBox="1"/>
      </xdr:nvSpPr>
      <xdr:spPr>
        <a:xfrm>
          <a:off x="6257925" y="5915026"/>
          <a:ext cx="3657599" cy="2571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Steun aan vrijmetselaren en hun familie</a:t>
          </a:r>
          <a:endParaRPr lang="nl-NL">
            <a:effectLst/>
          </a:endParaRPr>
        </a:p>
        <a:p>
          <a:endParaRPr lang="en-US" sz="1100" i="0"/>
        </a:p>
      </xdr:txBody>
    </xdr:sp>
    <xdr:clientData/>
  </xdr:twoCellAnchor>
  <xdr:twoCellAnchor>
    <xdr:from>
      <xdr:col>6</xdr:col>
      <xdr:colOff>28575</xdr:colOff>
      <xdr:row>33</xdr:row>
      <xdr:rowOff>1</xdr:rowOff>
    </xdr:from>
    <xdr:to>
      <xdr:col>6</xdr:col>
      <xdr:colOff>3638550</xdr:colOff>
      <xdr:row>34</xdr:row>
      <xdr:rowOff>76200</xdr:rowOff>
    </xdr:to>
    <xdr:sp macro="" textlink="">
      <xdr:nvSpPr>
        <xdr:cNvPr id="29" name="Tekstvak 28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 txBox="1"/>
      </xdr:nvSpPr>
      <xdr:spPr>
        <a:xfrm>
          <a:off x="4943475" y="6591301"/>
          <a:ext cx="3609975" cy="2666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Lief- en leedpotje voor  vrijmetselaars in Huize het Oosten</a:t>
          </a:r>
          <a:endParaRPr lang="nl-NL">
            <a:effectLst/>
          </a:endParaRPr>
        </a:p>
        <a:p>
          <a:endParaRPr lang="en-US" sz="1100" i="0"/>
        </a:p>
      </xdr:txBody>
    </xdr:sp>
    <xdr:clientData/>
  </xdr:twoCellAnchor>
  <xdr:twoCellAnchor>
    <xdr:from>
      <xdr:col>6</xdr:col>
      <xdr:colOff>38100</xdr:colOff>
      <xdr:row>38</xdr:row>
      <xdr:rowOff>0</xdr:rowOff>
    </xdr:from>
    <xdr:to>
      <xdr:col>6</xdr:col>
      <xdr:colOff>3667125</xdr:colOff>
      <xdr:row>40</xdr:row>
      <xdr:rowOff>76199</xdr:rowOff>
    </xdr:to>
    <xdr:sp macro="" textlink="">
      <xdr:nvSpPr>
        <xdr:cNvPr id="30" name="Tekstvak 29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 txBox="1"/>
      </xdr:nvSpPr>
      <xdr:spPr>
        <a:xfrm>
          <a:off x="4953000" y="7543800"/>
          <a:ext cx="3629025" cy="457199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eaLnBrk="1" fontAlgn="auto" latinLnBrk="0" hangingPunct="1"/>
          <a:r>
            <a:rPr lang="nl-NL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Charitasproject van JvC</a:t>
          </a:r>
          <a:endParaRPr lang="nl-NL">
            <a:effectLst/>
          </a:endParaRPr>
        </a:p>
      </xdr:txBody>
    </xdr:sp>
    <xdr:clientData/>
  </xdr:twoCellAnchor>
  <xdr:oneCellAnchor>
    <xdr:from>
      <xdr:col>6</xdr:col>
      <xdr:colOff>47627</xdr:colOff>
      <xdr:row>118</xdr:row>
      <xdr:rowOff>38100</xdr:rowOff>
    </xdr:from>
    <xdr:ext cx="3629024" cy="238126"/>
    <xdr:sp macro="" textlink="">
      <xdr:nvSpPr>
        <xdr:cNvPr id="32" name="Tekstvak 3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 txBox="1"/>
      </xdr:nvSpPr>
      <xdr:spPr>
        <a:xfrm>
          <a:off x="7181852" y="23136225"/>
          <a:ext cx="3629024" cy="238126"/>
        </a:xfrm>
        <a:prstGeom prst="rect">
          <a:avLst/>
        </a:prstGeom>
        <a:solidFill>
          <a:sysClr val="window" lastClr="FFFFFF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>
          <a:noAutofit/>
        </a:bodyPr>
        <a:lstStyle/>
        <a:p>
          <a:endParaRPr lang="nl-NL">
            <a:effectLst/>
          </a:endParaRPr>
        </a:p>
      </xdr:txBody>
    </xdr:sp>
    <xdr:clientData/>
  </xdr:oneCellAnchor>
  <xdr:oneCellAnchor>
    <xdr:from>
      <xdr:col>6</xdr:col>
      <xdr:colOff>38100</xdr:colOff>
      <xdr:row>105</xdr:row>
      <xdr:rowOff>9525</xdr:rowOff>
    </xdr:from>
    <xdr:ext cx="3629025" cy="244930"/>
    <xdr:sp macro="" textlink="">
      <xdr:nvSpPr>
        <xdr:cNvPr id="33" name="Tekstvak 32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 txBox="1"/>
      </xdr:nvSpPr>
      <xdr:spPr>
        <a:xfrm>
          <a:off x="8115300" y="21031200"/>
          <a:ext cx="3629025" cy="24493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>
          <a:sp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19050</xdr:colOff>
      <xdr:row>91</xdr:row>
      <xdr:rowOff>161925</xdr:rowOff>
    </xdr:from>
    <xdr:to>
      <xdr:col>6</xdr:col>
      <xdr:colOff>3676650</xdr:colOff>
      <xdr:row>93</xdr:row>
      <xdr:rowOff>0</xdr:rowOff>
    </xdr:to>
    <xdr:sp macro="" textlink="">
      <xdr:nvSpPr>
        <xdr:cNvPr id="36" name="Tekstvak 35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 txBox="1"/>
      </xdr:nvSpPr>
      <xdr:spPr>
        <a:xfrm>
          <a:off x="7077075" y="17164050"/>
          <a:ext cx="3657600" cy="2190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>
              <a:solidFill>
                <a:schemeClr val="dk1"/>
              </a:solidFill>
              <a:latin typeface="+mn-lt"/>
              <a:ea typeface="+mn-ea"/>
              <a:cs typeface="+mn-cs"/>
            </a:rPr>
            <a:t>= Jaarafdracht</a:t>
          </a: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x aantal leden op 1-1 van het boekjaar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38100</xdr:colOff>
      <xdr:row>96</xdr:row>
      <xdr:rowOff>0</xdr:rowOff>
    </xdr:from>
    <xdr:to>
      <xdr:col>6</xdr:col>
      <xdr:colOff>3648075</xdr:colOff>
      <xdr:row>97</xdr:row>
      <xdr:rowOff>0</xdr:rowOff>
    </xdr:to>
    <xdr:sp macro="" textlink="">
      <xdr:nvSpPr>
        <xdr:cNvPr id="37" name="Tekstvak 36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 txBox="1"/>
      </xdr:nvSpPr>
      <xdr:spPr>
        <a:xfrm>
          <a:off x="7381875" y="18526125"/>
          <a:ext cx="3609975" cy="2571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twoCellAnchor>
    <xdr:from>
      <xdr:col>6</xdr:col>
      <xdr:colOff>47625</xdr:colOff>
      <xdr:row>102</xdr:row>
      <xdr:rowOff>19050</xdr:rowOff>
    </xdr:from>
    <xdr:to>
      <xdr:col>7</xdr:col>
      <xdr:colOff>9525</xdr:colOff>
      <xdr:row>103</xdr:row>
      <xdr:rowOff>47625</xdr:rowOff>
    </xdr:to>
    <xdr:sp macro="" textlink="">
      <xdr:nvSpPr>
        <xdr:cNvPr id="38" name="Tekstvak 37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 txBox="1"/>
      </xdr:nvSpPr>
      <xdr:spPr>
        <a:xfrm>
          <a:off x="7105650" y="19116675"/>
          <a:ext cx="3657600" cy="2190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="0">
              <a:solidFill>
                <a:schemeClr val="dk1"/>
              </a:solidFill>
              <a:latin typeface="+mn-lt"/>
              <a:ea typeface="+mn-ea"/>
              <a:cs typeface="+mn-cs"/>
            </a:rPr>
            <a:t>= Jaarafdracht</a:t>
          </a:r>
          <a:r>
            <a:rPr lang="nl-NL" sz="1100" b="0" baseline="0">
              <a:solidFill>
                <a:schemeClr val="dk1"/>
              </a:solidFill>
              <a:latin typeface="+mn-lt"/>
              <a:ea typeface="+mn-ea"/>
              <a:cs typeface="+mn-cs"/>
            </a:rPr>
            <a:t> x aantal leden op 1-1 van het boekjaar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38102</xdr:colOff>
      <xdr:row>129</xdr:row>
      <xdr:rowOff>19050</xdr:rowOff>
    </xdr:from>
    <xdr:ext cx="3629024" cy="238125"/>
    <xdr:sp macro="" textlink="">
      <xdr:nvSpPr>
        <xdr:cNvPr id="41" name="Tekstvak 40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 txBox="1"/>
      </xdr:nvSpPr>
      <xdr:spPr>
        <a:xfrm>
          <a:off x="6953252" y="24755475"/>
          <a:ext cx="3629024" cy="23812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Jaarlijkse reservering  Lustrum JvC </a:t>
          </a: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twoCellAnchor>
    <xdr:from>
      <xdr:col>6</xdr:col>
      <xdr:colOff>38101</xdr:colOff>
      <xdr:row>109</xdr:row>
      <xdr:rowOff>9525</xdr:rowOff>
    </xdr:from>
    <xdr:to>
      <xdr:col>6</xdr:col>
      <xdr:colOff>3657600</xdr:colOff>
      <xdr:row>110</xdr:row>
      <xdr:rowOff>0</xdr:rowOff>
    </xdr:to>
    <xdr:sp macro="" textlink="">
      <xdr:nvSpPr>
        <xdr:cNvPr id="42" name="Tekstvak 4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 txBox="1"/>
      </xdr:nvSpPr>
      <xdr:spPr>
        <a:xfrm>
          <a:off x="6953251" y="24212550"/>
          <a:ext cx="3619499" cy="2190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Bedrijfsaansprakelijkheidsverzekering</a:t>
          </a:r>
          <a:endParaRPr lang="nl-N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  <xdr:oneCellAnchor>
    <xdr:from>
      <xdr:col>6</xdr:col>
      <xdr:colOff>19052</xdr:colOff>
      <xdr:row>168</xdr:row>
      <xdr:rowOff>19050</xdr:rowOff>
    </xdr:from>
    <xdr:ext cx="3609974" cy="438150"/>
    <xdr:sp macro="" textlink="">
      <xdr:nvSpPr>
        <xdr:cNvPr id="44" name="Tekstvak 43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 txBox="1"/>
      </xdr:nvSpPr>
      <xdr:spPr>
        <a:xfrm>
          <a:off x="7362827" y="32318325"/>
          <a:ext cx="3609974" cy="4381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>
          <a:noAutofit/>
        </a:bodyPr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>
              <a:solidFill>
                <a:schemeClr val="dk1"/>
              </a:solidFill>
              <a:latin typeface="+mn-lt"/>
              <a:ea typeface="+mn-ea"/>
              <a:cs typeface="+mn-cs"/>
            </a:rPr>
            <a:t>= (Aantal leden x jaarcontributie) +</a:t>
          </a:r>
          <a:r>
            <a:rPr lang="nl-N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 extra conributie/giften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nl-NL" sz="1100" baseline="0">
              <a:solidFill>
                <a:schemeClr val="dk1"/>
              </a:solidFill>
              <a:latin typeface="+mn-lt"/>
              <a:ea typeface="+mn-ea"/>
              <a:cs typeface="+mn-cs"/>
            </a:rPr>
            <a:t>- afdracht naar derden</a:t>
          </a:r>
          <a:endParaRPr lang="nl-NL" sz="110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oneCellAnchor>
  <xdr:oneCellAnchor>
    <xdr:from>
      <xdr:col>6</xdr:col>
      <xdr:colOff>19050</xdr:colOff>
      <xdr:row>9</xdr:row>
      <xdr:rowOff>180973</xdr:rowOff>
    </xdr:from>
    <xdr:ext cx="3667125" cy="200027"/>
    <xdr:sp macro="" textlink="">
      <xdr:nvSpPr>
        <xdr:cNvPr id="47" name="Tekstvak 46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 txBox="1"/>
      </xdr:nvSpPr>
      <xdr:spPr>
        <a:xfrm>
          <a:off x="7077075" y="2914648"/>
          <a:ext cx="3667125" cy="200027"/>
        </a:xfrm>
        <a:prstGeom prst="rect">
          <a:avLst/>
        </a:prstGeom>
        <a:noFill/>
        <a:ln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lIns="36000" tIns="36000" rIns="36000" bIns="36000" rtlCol="0" anchor="t">
          <a:noAutofit/>
        </a:bodyPr>
        <a:lstStyle/>
        <a:p>
          <a:endParaRPr lang="nl-NL" sz="1100"/>
        </a:p>
      </xdr:txBody>
    </xdr:sp>
    <xdr:clientData/>
  </xdr:oneCellAnchor>
  <xdr:twoCellAnchor>
    <xdr:from>
      <xdr:col>6</xdr:col>
      <xdr:colOff>29695</xdr:colOff>
      <xdr:row>65</xdr:row>
      <xdr:rowOff>9524</xdr:rowOff>
    </xdr:from>
    <xdr:to>
      <xdr:col>6</xdr:col>
      <xdr:colOff>3657600</xdr:colOff>
      <xdr:row>67</xdr:row>
      <xdr:rowOff>190499</xdr:rowOff>
    </xdr:to>
    <xdr:sp macro="" textlink="">
      <xdr:nvSpPr>
        <xdr:cNvPr id="45" name="Tekstvak 44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 txBox="1"/>
      </xdr:nvSpPr>
      <xdr:spPr>
        <a:xfrm>
          <a:off x="7163920" y="12696824"/>
          <a:ext cx="3627905" cy="5619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endParaRPr lang="en-US" sz="1100" b="0"/>
        </a:p>
      </xdr:txBody>
    </xdr:sp>
    <xdr:clientData/>
  </xdr:twoCellAnchor>
  <xdr:twoCellAnchor>
    <xdr:from>
      <xdr:col>6</xdr:col>
      <xdr:colOff>66675</xdr:colOff>
      <xdr:row>51</xdr:row>
      <xdr:rowOff>171451</xdr:rowOff>
    </xdr:from>
    <xdr:to>
      <xdr:col>7</xdr:col>
      <xdr:colOff>0</xdr:colOff>
      <xdr:row>53</xdr:row>
      <xdr:rowOff>47625</xdr:rowOff>
    </xdr:to>
    <xdr:sp macro="" textlink="">
      <xdr:nvSpPr>
        <xdr:cNvPr id="35" name="Tekstvak 34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 txBox="1"/>
      </xdr:nvSpPr>
      <xdr:spPr>
        <a:xfrm>
          <a:off x="7410450" y="10191751"/>
          <a:ext cx="3629025" cy="257174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eaLnBrk="1" fontAlgn="auto" latinLnBrk="0" hangingPunct="1"/>
          <a:endParaRPr lang="nl-NL">
            <a:effectLst/>
          </a:endParaRPr>
        </a:p>
      </xdr:txBody>
    </xdr:sp>
    <xdr:clientData/>
  </xdr:twoCellAnchor>
  <xdr:twoCellAnchor>
    <xdr:from>
      <xdr:col>6</xdr:col>
      <xdr:colOff>85726</xdr:colOff>
      <xdr:row>156</xdr:row>
      <xdr:rowOff>171450</xdr:rowOff>
    </xdr:from>
    <xdr:to>
      <xdr:col>7</xdr:col>
      <xdr:colOff>47626</xdr:colOff>
      <xdr:row>158</xdr:row>
      <xdr:rowOff>47625</xdr:rowOff>
    </xdr:to>
    <xdr:sp macro="" textlink="">
      <xdr:nvSpPr>
        <xdr:cNvPr id="31" name="Tekstvak 30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 txBox="1"/>
      </xdr:nvSpPr>
      <xdr:spPr>
        <a:xfrm>
          <a:off x="7429501" y="30832425"/>
          <a:ext cx="3657600" cy="257175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lIns="36000" tIns="36000" rIns="36000" bIns="36000" rtlCol="0" anchor="t"/>
        <a:lstStyle/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>
            <a:solidFill>
              <a:schemeClr val="dk1"/>
            </a:solidFill>
            <a:latin typeface="+mn-lt"/>
            <a:ea typeface="+mn-ea"/>
            <a:cs typeface="+mn-cs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62"/>
  <sheetViews>
    <sheetView tabSelected="1" view="pageLayout" zoomScaleNormal="115" workbookViewId="0">
      <selection activeCell="D59" sqref="D59"/>
    </sheetView>
  </sheetViews>
  <sheetFormatPr defaultColWidth="11.42578125" defaultRowHeight="15"/>
  <cols>
    <col min="1" max="1" width="6.28515625" style="55" customWidth="1"/>
    <col min="2" max="2" width="31.28515625" style="32" customWidth="1"/>
    <col min="3" max="4" width="10.140625" style="91" customWidth="1"/>
    <col min="5" max="5" width="10.42578125" style="175" customWidth="1"/>
    <col min="6" max="6" width="10.140625" style="91" bestFit="1" customWidth="1"/>
    <col min="9" max="16384" width="11.42578125" style="31"/>
  </cols>
  <sheetData>
    <row r="1" spans="1:11" s="30" customFormat="1" ht="31.5" customHeight="1">
      <c r="A1" s="78" t="s">
        <v>95</v>
      </c>
      <c r="B1" s="67" t="s">
        <v>28</v>
      </c>
      <c r="C1" s="105" t="s">
        <v>184</v>
      </c>
      <c r="D1" s="162" t="s">
        <v>213</v>
      </c>
      <c r="E1" s="173" t="s">
        <v>166</v>
      </c>
      <c r="F1" s="105" t="s">
        <v>173</v>
      </c>
    </row>
    <row r="2" spans="1:11" ht="18.75">
      <c r="B2" s="68" t="s">
        <v>26</v>
      </c>
      <c r="C2" s="106"/>
      <c r="D2" s="163"/>
      <c r="E2" s="174"/>
      <c r="F2" s="106"/>
      <c r="I2" s="65"/>
    </row>
    <row r="3" spans="1:11">
      <c r="B3" s="69" t="s">
        <v>3</v>
      </c>
      <c r="C3" s="88">
        <f>Details!C9</f>
        <v>42080</v>
      </c>
      <c r="D3" s="88">
        <f>Details!D9</f>
        <v>41774</v>
      </c>
      <c r="E3" s="176">
        <f>Details!E9</f>
        <v>38282.04</v>
      </c>
      <c r="F3" s="88">
        <f>Details!F9</f>
        <v>39313.040000000001</v>
      </c>
      <c r="I3" s="65"/>
      <c r="K3" s="80"/>
    </row>
    <row r="4" spans="1:11">
      <c r="A4" s="55" t="s">
        <v>123</v>
      </c>
      <c r="B4" s="69" t="s">
        <v>122</v>
      </c>
      <c r="C4" s="88">
        <f>Details!C11</f>
        <v>0</v>
      </c>
      <c r="D4" s="88">
        <f>Details!D11</f>
        <v>0</v>
      </c>
      <c r="E4" s="176">
        <f>Details!E11</f>
        <v>0</v>
      </c>
      <c r="F4" s="88">
        <f>Details!F11</f>
        <v>212</v>
      </c>
      <c r="I4" s="65"/>
    </row>
    <row r="5" spans="1:11">
      <c r="A5" s="55" t="s">
        <v>66</v>
      </c>
      <c r="B5" s="69" t="s">
        <v>41</v>
      </c>
      <c r="C5" s="88">
        <f>Details!C13</f>
        <v>0</v>
      </c>
      <c r="D5" s="88">
        <v>435</v>
      </c>
      <c r="E5" s="176">
        <f>Details!E13</f>
        <v>0</v>
      </c>
      <c r="F5" s="88">
        <f>Details!F13</f>
        <v>375</v>
      </c>
      <c r="I5" s="65"/>
    </row>
    <row r="6" spans="1:11">
      <c r="A6" s="50" t="s">
        <v>161</v>
      </c>
      <c r="B6" s="82" t="s">
        <v>162</v>
      </c>
      <c r="C6" s="88">
        <f>Details!C15</f>
        <v>0</v>
      </c>
      <c r="D6" s="88">
        <f>Details!D15</f>
        <v>0</v>
      </c>
      <c r="E6" s="177">
        <f>Details!E15</f>
        <v>0</v>
      </c>
      <c r="F6" s="88">
        <f>Details!F15</f>
        <v>0</v>
      </c>
      <c r="I6" s="65"/>
    </row>
    <row r="7" spans="1:11" ht="15.75">
      <c r="B7" s="70" t="s">
        <v>34</v>
      </c>
      <c r="C7" s="89">
        <f>SUM(C3:C6)</f>
        <v>42080</v>
      </c>
      <c r="D7" s="89">
        <f>SUM(D3:D6)</f>
        <v>42209</v>
      </c>
      <c r="E7" s="89">
        <f>SUM(E3:E5)</f>
        <v>38282.04</v>
      </c>
      <c r="F7" s="89">
        <f>SUM(F3:F5)</f>
        <v>39900.04</v>
      </c>
      <c r="I7" s="65"/>
    </row>
    <row r="8" spans="1:11" ht="15.75" thickBot="1">
      <c r="B8" s="71"/>
      <c r="C8" s="107"/>
      <c r="D8" s="164"/>
      <c r="E8" s="178"/>
      <c r="F8" s="107"/>
      <c r="I8" s="65"/>
    </row>
    <row r="9" spans="1:11" ht="18.75">
      <c r="B9" s="68" t="s">
        <v>27</v>
      </c>
      <c r="C9" s="106"/>
      <c r="D9" s="163"/>
      <c r="E9" s="179"/>
      <c r="F9" s="106"/>
      <c r="I9" s="65"/>
    </row>
    <row r="10" spans="1:11">
      <c r="B10" s="72" t="s">
        <v>4</v>
      </c>
      <c r="C10" s="106"/>
      <c r="D10" s="163"/>
      <c r="E10" s="179"/>
      <c r="F10" s="106"/>
      <c r="I10" s="65"/>
    </row>
    <row r="11" spans="1:11">
      <c r="A11" s="55" t="s">
        <v>69</v>
      </c>
      <c r="B11" s="69" t="s">
        <v>5</v>
      </c>
      <c r="C11" s="88">
        <v>8629</v>
      </c>
      <c r="D11" s="88">
        <v>8993</v>
      </c>
      <c r="E11" s="176">
        <f>Details!E21</f>
        <v>7953.92</v>
      </c>
      <c r="F11" s="88">
        <f>Details!F21</f>
        <v>8251.92</v>
      </c>
      <c r="I11" s="65"/>
    </row>
    <row r="12" spans="1:11">
      <c r="A12" s="55" t="s">
        <v>70</v>
      </c>
      <c r="B12" s="69" t="s">
        <v>98</v>
      </c>
      <c r="C12" s="88">
        <f>Details!C27</f>
        <v>25614</v>
      </c>
      <c r="D12" s="88">
        <v>25231</v>
      </c>
      <c r="E12" s="176">
        <f>Details!E27</f>
        <v>24175</v>
      </c>
      <c r="F12" s="88">
        <f>Details!F27</f>
        <v>24075.07</v>
      </c>
      <c r="I12" s="65"/>
    </row>
    <row r="13" spans="1:11">
      <c r="A13" s="55" t="s">
        <v>71</v>
      </c>
      <c r="B13" s="69" t="s">
        <v>208</v>
      </c>
      <c r="C13" s="88">
        <f>Details!C32</f>
        <v>0</v>
      </c>
      <c r="D13" s="88">
        <v>0</v>
      </c>
      <c r="E13" s="176">
        <f>Details!E32</f>
        <v>0</v>
      </c>
      <c r="F13" s="88">
        <f>Details!F32</f>
        <v>0</v>
      </c>
      <c r="I13" s="65"/>
    </row>
    <row r="14" spans="1:11">
      <c r="A14" s="55" t="s">
        <v>72</v>
      </c>
      <c r="B14" s="69" t="s">
        <v>204</v>
      </c>
      <c r="C14" s="88">
        <f>Details!C37</f>
        <v>0</v>
      </c>
      <c r="D14" s="88">
        <v>0</v>
      </c>
      <c r="E14" s="176">
        <f>Details!E37</f>
        <v>0</v>
      </c>
      <c r="F14" s="88">
        <f>Details!F37</f>
        <v>0</v>
      </c>
      <c r="I14" s="65"/>
    </row>
    <row r="15" spans="1:11">
      <c r="A15" s="55" t="s">
        <v>73</v>
      </c>
      <c r="B15" s="69" t="s">
        <v>205</v>
      </c>
      <c r="C15" s="88">
        <f>Details!C42</f>
        <v>273.10000000000002</v>
      </c>
      <c r="D15" s="88">
        <v>270</v>
      </c>
      <c r="E15" s="176">
        <f>Details!E42</f>
        <v>80</v>
      </c>
      <c r="F15" s="88">
        <f>Details!F42</f>
        <v>80</v>
      </c>
      <c r="I15" s="65"/>
    </row>
    <row r="16" spans="1:11">
      <c r="A16" s="55" t="s">
        <v>74</v>
      </c>
      <c r="B16" s="69" t="s">
        <v>206</v>
      </c>
      <c r="C16" s="88">
        <f>Details!C49</f>
        <v>168.10000000000002</v>
      </c>
      <c r="D16" s="88">
        <v>168</v>
      </c>
      <c r="E16" s="176">
        <f>Details!E49</f>
        <v>177.38</v>
      </c>
      <c r="F16" s="88">
        <f>Details!F49</f>
        <v>177.38</v>
      </c>
      <c r="I16" s="65"/>
    </row>
    <row r="17" spans="1:14">
      <c r="A17" s="55" t="s">
        <v>142</v>
      </c>
      <c r="B17" s="69" t="s">
        <v>207</v>
      </c>
      <c r="C17" s="88">
        <v>1216</v>
      </c>
      <c r="D17" s="88">
        <v>1216</v>
      </c>
      <c r="E17" s="176">
        <f>Details!E54</f>
        <v>216.46000000000004</v>
      </c>
      <c r="F17" s="88">
        <f>Details!F54</f>
        <v>1216.46</v>
      </c>
      <c r="I17" s="65"/>
    </row>
    <row r="18" spans="1:14">
      <c r="A18" s="55" t="s">
        <v>75</v>
      </c>
      <c r="B18" s="69" t="s">
        <v>209</v>
      </c>
      <c r="C18" s="88">
        <f>Details!C59</f>
        <v>1782.5</v>
      </c>
      <c r="D18" s="88">
        <f>Details!D59</f>
        <v>1783</v>
      </c>
      <c r="E18" s="176">
        <f>Details!E59</f>
        <v>1782.5</v>
      </c>
      <c r="F18" s="88">
        <f>Details!F59</f>
        <v>1782.5</v>
      </c>
      <c r="I18" s="65"/>
    </row>
    <row r="19" spans="1:14">
      <c r="A19" s="55" t="s">
        <v>76</v>
      </c>
      <c r="B19" s="69" t="s">
        <v>210</v>
      </c>
      <c r="C19" s="88">
        <f>Details!C64</f>
        <v>3546.95</v>
      </c>
      <c r="D19" s="88">
        <f>Details!D64</f>
        <v>3047</v>
      </c>
      <c r="E19" s="176">
        <f>Details!E64</f>
        <v>3046.95</v>
      </c>
      <c r="F19" s="88">
        <f>Details!F64</f>
        <v>3046.95</v>
      </c>
      <c r="I19" s="65"/>
    </row>
    <row r="20" spans="1:14">
      <c r="A20" s="55" t="s">
        <v>153</v>
      </c>
      <c r="B20" s="69" t="s">
        <v>211</v>
      </c>
      <c r="C20" s="88">
        <f>Details!C69</f>
        <v>850</v>
      </c>
      <c r="D20" s="88">
        <f>Details!D69</f>
        <v>850</v>
      </c>
      <c r="E20" s="176">
        <f>Details!E69</f>
        <v>850</v>
      </c>
      <c r="F20" s="88">
        <f>Details!F69</f>
        <v>850</v>
      </c>
      <c r="I20" s="65"/>
    </row>
    <row r="21" spans="1:14">
      <c r="B21" s="73" t="s">
        <v>30</v>
      </c>
      <c r="C21" s="89">
        <f>SUM(C11:C20)</f>
        <v>42079.649999999994</v>
      </c>
      <c r="D21" s="89">
        <f>SUM(D11:D20)</f>
        <v>41558</v>
      </c>
      <c r="E21" s="89">
        <f>SUM(E11:E20)</f>
        <v>38282.209999999992</v>
      </c>
      <c r="F21" s="89">
        <f>SUM(F11:F20)</f>
        <v>39480.28</v>
      </c>
      <c r="I21" s="65"/>
      <c r="M21" s="33"/>
      <c r="N21" s="34"/>
    </row>
    <row r="22" spans="1:14">
      <c r="B22" s="74"/>
      <c r="C22" s="108"/>
      <c r="D22" s="165"/>
      <c r="E22" s="180"/>
      <c r="F22" s="108"/>
      <c r="I22" s="65"/>
      <c r="M22" s="33"/>
      <c r="N22" s="34"/>
    </row>
    <row r="23" spans="1:14">
      <c r="B23" s="72" t="s">
        <v>14</v>
      </c>
      <c r="C23" s="106"/>
      <c r="D23" s="163"/>
      <c r="E23" s="179"/>
      <c r="F23" s="106"/>
      <c r="I23" s="65"/>
    </row>
    <row r="24" spans="1:14">
      <c r="A24" s="55" t="s">
        <v>81</v>
      </c>
      <c r="B24" s="69" t="s">
        <v>11</v>
      </c>
      <c r="C24" s="88">
        <f>Details!C74</f>
        <v>0</v>
      </c>
      <c r="D24" s="88">
        <v>510</v>
      </c>
      <c r="E24" s="176">
        <f>Details!E74</f>
        <v>0</v>
      </c>
      <c r="F24" s="88">
        <f>Details!F74</f>
        <v>420</v>
      </c>
      <c r="I24" s="65"/>
    </row>
    <row r="25" spans="1:14">
      <c r="A25" s="55" t="s">
        <v>80</v>
      </c>
      <c r="B25" s="69" t="s">
        <v>16</v>
      </c>
      <c r="C25" s="90">
        <f>Details!C76</f>
        <v>0</v>
      </c>
      <c r="D25" s="90">
        <v>141</v>
      </c>
      <c r="E25" s="176">
        <f>Details!E76</f>
        <v>0</v>
      </c>
      <c r="F25" s="90">
        <f>Details!F76</f>
        <v>0</v>
      </c>
      <c r="I25" s="65"/>
    </row>
    <row r="26" spans="1:14" s="35" customFormat="1">
      <c r="A26" s="56"/>
      <c r="B26" s="73" t="s">
        <v>31</v>
      </c>
      <c r="C26" s="166">
        <f>SUM(C24:C25)</f>
        <v>0</v>
      </c>
      <c r="D26" s="166">
        <f>SUM(D24:D25)</f>
        <v>651</v>
      </c>
      <c r="E26" s="189"/>
      <c r="F26" s="89">
        <f>SUM(F24:F25)</f>
        <v>420</v>
      </c>
      <c r="I26" s="66"/>
    </row>
    <row r="27" spans="1:14" s="35" customFormat="1">
      <c r="A27" s="56"/>
      <c r="B27" s="74"/>
      <c r="C27" s="108"/>
      <c r="D27" s="165"/>
      <c r="E27" s="180"/>
      <c r="F27" s="108"/>
      <c r="I27" s="66"/>
    </row>
    <row r="28" spans="1:14" ht="15.75">
      <c r="B28" s="70" t="s">
        <v>32</v>
      </c>
      <c r="C28" s="89">
        <f>SUM(C21+C26)</f>
        <v>42079.649999999994</v>
      </c>
      <c r="D28" s="89">
        <f>SUM(D21+D26)</f>
        <v>42209</v>
      </c>
      <c r="E28" s="89">
        <f>SUM(E21+E26)</f>
        <v>38282.209999999992</v>
      </c>
      <c r="F28" s="89">
        <f>SUM(F21+F26)</f>
        <v>39900.28</v>
      </c>
      <c r="I28" s="65"/>
    </row>
    <row r="29" spans="1:14">
      <c r="B29" s="69"/>
      <c r="E29" s="176"/>
      <c r="I29" s="65"/>
    </row>
    <row r="30" spans="1:14" ht="15.75" thickBot="1">
      <c r="A30" s="86"/>
      <c r="B30" s="87" t="s">
        <v>99</v>
      </c>
      <c r="C30" s="92">
        <f>SUM(C7-C28)</f>
        <v>0.35000000000582077</v>
      </c>
      <c r="D30" s="167">
        <f>SUM(D7-D28)</f>
        <v>0</v>
      </c>
      <c r="E30" s="190"/>
      <c r="F30" s="92">
        <f>SUM(F7-F28)</f>
        <v>-0.23999999999796273</v>
      </c>
      <c r="I30" s="65"/>
    </row>
    <row r="31" spans="1:14" s="80" customFormat="1" ht="15.75" thickBot="1">
      <c r="A31" s="84"/>
      <c r="B31" s="85"/>
      <c r="C31" s="93"/>
      <c r="D31" s="93"/>
      <c r="E31" s="181"/>
      <c r="F31" s="93"/>
    </row>
    <row r="32" spans="1:14" ht="30">
      <c r="A32" s="79" t="s">
        <v>95</v>
      </c>
      <c r="B32" s="58" t="s">
        <v>29</v>
      </c>
      <c r="C32" s="94" t="s">
        <v>185</v>
      </c>
      <c r="D32" s="168" t="s">
        <v>213</v>
      </c>
      <c r="E32" s="173" t="s">
        <v>166</v>
      </c>
      <c r="F32" s="94" t="s">
        <v>173</v>
      </c>
    </row>
    <row r="33" spans="1:6" ht="15.75">
      <c r="A33" s="57"/>
      <c r="B33" s="59" t="s">
        <v>135</v>
      </c>
      <c r="C33" s="95"/>
      <c r="D33" s="95"/>
      <c r="E33" s="182"/>
      <c r="F33" s="95"/>
    </row>
    <row r="34" spans="1:6">
      <c r="A34" s="57" t="s">
        <v>77</v>
      </c>
      <c r="B34" s="60" t="s">
        <v>7</v>
      </c>
      <c r="C34" s="96">
        <f>Details!C93</f>
        <v>4699</v>
      </c>
      <c r="D34" s="96">
        <f>Details!D93</f>
        <v>4445</v>
      </c>
      <c r="E34" s="96">
        <f>Details!E93</f>
        <v>4572</v>
      </c>
      <c r="F34" s="96">
        <f>Details!F93</f>
        <v>4699</v>
      </c>
    </row>
    <row r="35" spans="1:6">
      <c r="A35" s="57" t="s">
        <v>78</v>
      </c>
      <c r="B35" s="60" t="s">
        <v>2</v>
      </c>
      <c r="C35" s="96">
        <f>Details!C98</f>
        <v>9259.25</v>
      </c>
      <c r="D35" s="96">
        <f>Details!D98</f>
        <v>9065</v>
      </c>
      <c r="E35" s="96">
        <f>Details!E98</f>
        <v>9065</v>
      </c>
      <c r="F35" s="96">
        <f>Details!F98</f>
        <v>9600</v>
      </c>
    </row>
    <row r="36" spans="1:6">
      <c r="A36" s="57" t="s">
        <v>114</v>
      </c>
      <c r="B36" s="60" t="s">
        <v>10</v>
      </c>
      <c r="C36" s="96">
        <f>Details!C103</f>
        <v>37</v>
      </c>
      <c r="D36" s="96"/>
      <c r="E36" s="96">
        <f>Details!E103</f>
        <v>36</v>
      </c>
      <c r="F36" s="96">
        <f>Details!F103</f>
        <v>0</v>
      </c>
    </row>
    <row r="37" spans="1:6">
      <c r="A37" s="57" t="s">
        <v>79</v>
      </c>
      <c r="B37" s="60" t="s">
        <v>0</v>
      </c>
      <c r="C37" s="96">
        <f>Details!C108</f>
        <v>200</v>
      </c>
      <c r="D37" s="96">
        <v>179</v>
      </c>
      <c r="E37" s="96">
        <f>Details!E108</f>
        <v>200</v>
      </c>
      <c r="F37" s="96">
        <f>Details!F108</f>
        <v>37.15</v>
      </c>
    </row>
    <row r="38" spans="1:6">
      <c r="A38" s="57" t="s">
        <v>87</v>
      </c>
      <c r="B38" s="60" t="s">
        <v>12</v>
      </c>
      <c r="C38" s="96">
        <f>Details!C110</f>
        <v>121</v>
      </c>
      <c r="D38" s="96">
        <f>Details!D110</f>
        <v>121</v>
      </c>
      <c r="E38" s="96">
        <f>Details!E110</f>
        <v>150</v>
      </c>
      <c r="F38" s="96">
        <f>Details!F110</f>
        <v>133.1</v>
      </c>
    </row>
    <row r="39" spans="1:6">
      <c r="A39" s="57" t="s">
        <v>82</v>
      </c>
      <c r="B39" s="60" t="s">
        <v>25</v>
      </c>
      <c r="C39" s="96">
        <f>Details!C116</f>
        <v>0</v>
      </c>
      <c r="D39" s="96">
        <v>127</v>
      </c>
      <c r="E39" s="96">
        <f>Details!E116</f>
        <v>0</v>
      </c>
      <c r="F39" s="96">
        <f>Details!F116</f>
        <v>127.52999999999997</v>
      </c>
    </row>
    <row r="40" spans="1:6">
      <c r="A40" s="57" t="s">
        <v>83</v>
      </c>
      <c r="B40" s="60" t="s">
        <v>143</v>
      </c>
      <c r="C40" s="96">
        <f>Details!C123</f>
        <v>0</v>
      </c>
      <c r="D40" s="96">
        <f>Details!D123</f>
        <v>38</v>
      </c>
      <c r="E40" s="96">
        <f>Details!E123</f>
        <v>0</v>
      </c>
      <c r="F40" s="96">
        <f>Details!F123</f>
        <v>400</v>
      </c>
    </row>
    <row r="41" spans="1:6">
      <c r="A41" s="57" t="s">
        <v>93</v>
      </c>
      <c r="B41" s="60" t="s">
        <v>55</v>
      </c>
      <c r="C41" s="96">
        <f>Details!C128</f>
        <v>0</v>
      </c>
      <c r="D41" s="96">
        <f>Details!D128</f>
        <v>0</v>
      </c>
      <c r="E41" s="96">
        <f>Details!E128</f>
        <v>0</v>
      </c>
      <c r="F41" s="96">
        <f>Details!F128</f>
        <v>227.90000000000009</v>
      </c>
    </row>
    <row r="42" spans="1:6">
      <c r="A42" s="57" t="s">
        <v>121</v>
      </c>
      <c r="B42" s="60" t="s">
        <v>210</v>
      </c>
      <c r="C42" s="96">
        <f>Details!C130</f>
        <v>500</v>
      </c>
      <c r="D42" s="96">
        <f>Details!D130</f>
        <v>0</v>
      </c>
      <c r="E42" s="96">
        <f>Details!E130</f>
        <v>0</v>
      </c>
      <c r="F42" s="96">
        <f>Details!F130</f>
        <v>500</v>
      </c>
    </row>
    <row r="43" spans="1:6">
      <c r="A43" s="57" t="s">
        <v>145</v>
      </c>
      <c r="B43" s="60" t="s">
        <v>146</v>
      </c>
      <c r="C43" s="96">
        <f>Details!C132</f>
        <v>300</v>
      </c>
      <c r="D43" s="96">
        <v>278</v>
      </c>
      <c r="E43" s="96">
        <f>Details!E132</f>
        <v>300</v>
      </c>
      <c r="F43" s="96">
        <f>Details!F132</f>
        <v>17.5</v>
      </c>
    </row>
    <row r="44" spans="1:6">
      <c r="A44" s="57" t="s">
        <v>85</v>
      </c>
      <c r="B44" s="60" t="s">
        <v>49</v>
      </c>
      <c r="C44" s="96">
        <f>Details!C137</f>
        <v>250</v>
      </c>
      <c r="D44" s="96">
        <v>168</v>
      </c>
      <c r="E44" s="96">
        <f>Details!E137</f>
        <v>180</v>
      </c>
      <c r="F44" s="96">
        <f>Details!F137</f>
        <v>159.49</v>
      </c>
    </row>
    <row r="45" spans="1:6">
      <c r="A45" s="57" t="s">
        <v>89</v>
      </c>
      <c r="B45" s="60" t="s">
        <v>1</v>
      </c>
      <c r="C45" s="96">
        <f>Details!C143</f>
        <v>250</v>
      </c>
      <c r="D45" s="96">
        <v>243</v>
      </c>
      <c r="E45" s="96">
        <f>Details!E143</f>
        <v>250</v>
      </c>
      <c r="F45" s="96">
        <f>Details!F143</f>
        <v>444.8</v>
      </c>
    </row>
    <row r="46" spans="1:6">
      <c r="A46" s="57" t="s">
        <v>88</v>
      </c>
      <c r="B46" s="60" t="s">
        <v>9</v>
      </c>
      <c r="C46" s="96">
        <f>Details!C149</f>
        <v>95</v>
      </c>
      <c r="D46" s="96">
        <f>Details!D149</f>
        <v>116</v>
      </c>
      <c r="E46" s="96">
        <f>Details!E149</f>
        <v>200</v>
      </c>
      <c r="F46" s="96">
        <f>Details!F149</f>
        <v>125</v>
      </c>
    </row>
    <row r="47" spans="1:6" ht="15.75">
      <c r="A47" s="57"/>
      <c r="B47" s="61" t="s">
        <v>139</v>
      </c>
      <c r="C47" s="169">
        <f>SUM(C34:C46)</f>
        <v>15711.25</v>
      </c>
      <c r="D47" s="169">
        <f>SUM(D34:D46)</f>
        <v>14780</v>
      </c>
      <c r="E47" s="97">
        <f>SUM(E34:E46)</f>
        <v>14953</v>
      </c>
      <c r="F47" s="97">
        <f>SUM(F34:F46)</f>
        <v>16471.47</v>
      </c>
    </row>
    <row r="48" spans="1:6" ht="15.75" thickBot="1">
      <c r="A48" s="57"/>
      <c r="B48" s="62"/>
      <c r="C48" s="98"/>
      <c r="D48" s="98"/>
      <c r="E48" s="183"/>
      <c r="F48" s="98"/>
    </row>
    <row r="49" spans="1:6" ht="15.75">
      <c r="A49" s="57"/>
      <c r="B49" s="59" t="s">
        <v>136</v>
      </c>
      <c r="C49" s="95"/>
      <c r="D49" s="95"/>
      <c r="E49" s="182"/>
      <c r="F49" s="95"/>
    </row>
    <row r="50" spans="1:6">
      <c r="A50" s="57" t="s">
        <v>92</v>
      </c>
      <c r="B50" s="60" t="s">
        <v>22</v>
      </c>
      <c r="C50" s="96">
        <f>Details!C159</f>
        <v>100</v>
      </c>
      <c r="D50" s="96">
        <v>-134</v>
      </c>
      <c r="E50" s="96">
        <f>Details!E159</f>
        <v>0</v>
      </c>
      <c r="F50" s="96">
        <f>Details!F159</f>
        <v>957.3599999999999</v>
      </c>
    </row>
    <row r="51" spans="1:6">
      <c r="A51" s="57" t="s">
        <v>94</v>
      </c>
      <c r="B51" s="60" t="s">
        <v>160</v>
      </c>
      <c r="C51" s="96">
        <f>Details!C167</f>
        <v>0</v>
      </c>
      <c r="D51" s="96">
        <f>Details!D167</f>
        <v>0</v>
      </c>
      <c r="E51" s="96">
        <f>Details!E167</f>
        <v>0</v>
      </c>
      <c r="F51" s="96">
        <f>Details!F167</f>
        <v>0</v>
      </c>
    </row>
    <row r="52" spans="1:6">
      <c r="A52" s="57" t="s">
        <v>90</v>
      </c>
      <c r="B52" s="60" t="s">
        <v>52</v>
      </c>
      <c r="C52" s="96">
        <f>Details!C175</f>
        <v>14375</v>
      </c>
      <c r="D52" s="96">
        <v>14869</v>
      </c>
      <c r="E52" s="96">
        <f>Details!E175</f>
        <v>13700</v>
      </c>
      <c r="F52" s="96">
        <f>Details!F175</f>
        <v>14160</v>
      </c>
    </row>
    <row r="53" spans="1:6">
      <c r="A53" s="57" t="s">
        <v>127</v>
      </c>
      <c r="B53" s="60" t="s">
        <v>54</v>
      </c>
      <c r="C53" s="96">
        <f>Details!C181</f>
        <v>300</v>
      </c>
      <c r="D53" s="96">
        <v>367</v>
      </c>
      <c r="E53" s="96">
        <f>Details!E181</f>
        <v>320</v>
      </c>
      <c r="F53" s="96">
        <f>Details!F181</f>
        <v>320</v>
      </c>
    </row>
    <row r="54" spans="1:6">
      <c r="A54" s="57" t="s">
        <v>91</v>
      </c>
      <c r="B54" s="60" t="s">
        <v>112</v>
      </c>
      <c r="C54" s="109">
        <f>Details!C184</f>
        <v>436</v>
      </c>
      <c r="D54" s="109">
        <v>260</v>
      </c>
      <c r="E54" s="96">
        <f>Details!E184</f>
        <v>635</v>
      </c>
      <c r="F54" s="109">
        <f>Details!F184</f>
        <v>161.25</v>
      </c>
    </row>
    <row r="55" spans="1:6">
      <c r="A55" s="57" t="s">
        <v>124</v>
      </c>
      <c r="B55" s="99" t="s">
        <v>125</v>
      </c>
      <c r="C55" s="110">
        <f>Details!C186</f>
        <v>0</v>
      </c>
      <c r="D55" s="110">
        <v>159</v>
      </c>
      <c r="E55" s="184">
        <f>Details!E186</f>
        <v>0</v>
      </c>
      <c r="F55" s="110">
        <f>Details!F186</f>
        <v>30</v>
      </c>
    </row>
    <row r="56" spans="1:6" ht="15.75">
      <c r="A56" s="57"/>
      <c r="B56" s="61" t="s">
        <v>141</v>
      </c>
      <c r="C56" s="169">
        <f>SUM(C50:C55)</f>
        <v>15211</v>
      </c>
      <c r="D56" s="169">
        <f>SUM(D50:D55)</f>
        <v>15521</v>
      </c>
      <c r="E56" s="97">
        <f>SUM(E50:E55)</f>
        <v>14655</v>
      </c>
      <c r="F56" s="97">
        <f>SUM(F50:F55)</f>
        <v>15628.61</v>
      </c>
    </row>
    <row r="57" spans="1:6">
      <c r="A57" s="57"/>
      <c r="B57" s="63"/>
      <c r="C57" s="100"/>
      <c r="D57" s="100"/>
      <c r="E57" s="185"/>
      <c r="F57" s="100"/>
    </row>
    <row r="58" spans="1:6" ht="15.75">
      <c r="A58" s="57"/>
      <c r="B58" s="64" t="s">
        <v>137</v>
      </c>
      <c r="C58" s="169">
        <f>C56-C47</f>
        <v>-500.25</v>
      </c>
      <c r="D58" s="169">
        <f>D56-D47</f>
        <v>741</v>
      </c>
      <c r="E58" s="97">
        <f>E56-E47</f>
        <v>-298</v>
      </c>
      <c r="F58" s="97">
        <f>F56-F47</f>
        <v>-842.86000000000058</v>
      </c>
    </row>
    <row r="59" spans="1:6">
      <c r="E59" s="176"/>
    </row>
    <row r="60" spans="1:6">
      <c r="E60" s="176"/>
    </row>
    <row r="61" spans="1:6">
      <c r="E61" s="176"/>
    </row>
    <row r="62" spans="1:6">
      <c r="E62" s="176"/>
    </row>
  </sheetData>
  <printOptions gridLines="1"/>
  <pageMargins left="0.59055118110236227" right="0.39370078740157483" top="0.78740157480314965" bottom="0.78740157480314965" header="0.39370078740157483" footer="0.39370078740157483"/>
  <pageSetup paperSize="9" scale="79" orientation="portrait" horizontalDpi="4294967293" r:id="rId1"/>
  <headerFooter alignWithMargins="0">
    <oddHeader>&amp;L&amp;F&amp;CBalans&amp;RLoge Jacob van Campen</oddHeader>
    <oddFooter>&amp;C
Begroting 2022 v1&amp;R&amp;8&amp;K000000&amp;P/&amp;N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G190"/>
  <sheetViews>
    <sheetView view="pageLayout" topLeftCell="B1" zoomScaleNormal="115" workbookViewId="0">
      <selection activeCell="D199" sqref="D199"/>
    </sheetView>
  </sheetViews>
  <sheetFormatPr defaultColWidth="11.42578125" defaultRowHeight="15"/>
  <cols>
    <col min="1" max="1" width="6" style="50" bestFit="1" customWidth="1"/>
    <col min="2" max="2" width="54.140625" style="5" customWidth="1"/>
    <col min="3" max="3" width="13.28515625" style="114" customWidth="1"/>
    <col min="4" max="4" width="13.42578125" style="115" customWidth="1"/>
    <col min="5" max="5" width="14.85546875" style="113" customWidth="1"/>
    <col min="6" max="6" width="13.5703125" style="113" customWidth="1"/>
    <col min="7" max="7" width="60.140625" style="4" customWidth="1"/>
    <col min="8" max="197" width="11.42578125" style="4"/>
    <col min="198" max="198" width="1.42578125" style="4" bestFit="1" customWidth="1"/>
    <col min="199" max="16384" width="11.42578125" style="4"/>
  </cols>
  <sheetData>
    <row r="1" spans="1:7" s="1" customFormat="1" ht="31.5" customHeight="1">
      <c r="A1" s="44" t="s">
        <v>8</v>
      </c>
      <c r="B1" s="45" t="s">
        <v>28</v>
      </c>
      <c r="C1" s="144" t="s">
        <v>185</v>
      </c>
      <c r="D1" s="145" t="s">
        <v>213</v>
      </c>
      <c r="E1" s="143" t="s">
        <v>166</v>
      </c>
      <c r="F1" s="170" t="s">
        <v>173</v>
      </c>
      <c r="G1" s="46"/>
    </row>
    <row r="2" spans="1:7" ht="18.75">
      <c r="B2" s="2" t="s">
        <v>21</v>
      </c>
      <c r="C2" s="112"/>
      <c r="D2" s="111"/>
      <c r="E2" s="111"/>
      <c r="F2" s="111"/>
      <c r="G2" s="3"/>
    </row>
    <row r="3" spans="1:7">
      <c r="B3" s="9" t="s">
        <v>159</v>
      </c>
    </row>
    <row r="4" spans="1:7" ht="15" customHeight="1">
      <c r="A4" s="50" t="s">
        <v>97</v>
      </c>
      <c r="B4" s="6" t="s">
        <v>96</v>
      </c>
      <c r="C4" s="116">
        <v>0</v>
      </c>
      <c r="E4" s="115"/>
      <c r="F4" s="115">
        <v>0</v>
      </c>
      <c r="G4" s="10"/>
    </row>
    <row r="5" spans="1:7">
      <c r="A5" s="50" t="s">
        <v>67</v>
      </c>
      <c r="B5" s="6" t="s">
        <v>152</v>
      </c>
      <c r="C5" s="116">
        <v>10125</v>
      </c>
      <c r="D5" s="115">
        <v>10911</v>
      </c>
      <c r="E5" s="115">
        <v>8628.0400000000009</v>
      </c>
      <c r="F5" s="115">
        <v>9659.86</v>
      </c>
      <c r="G5" s="10"/>
    </row>
    <row r="6" spans="1:7">
      <c r="A6" s="50" t="s">
        <v>68</v>
      </c>
      <c r="B6" s="5" t="s">
        <v>15</v>
      </c>
      <c r="C6" s="114">
        <v>8909</v>
      </c>
      <c r="D6" s="115">
        <v>7910</v>
      </c>
      <c r="E6" s="113">
        <v>7909</v>
      </c>
      <c r="F6" s="113">
        <v>7908.06</v>
      </c>
      <c r="G6" s="10"/>
    </row>
    <row r="7" spans="1:7">
      <c r="A7" s="50" t="s">
        <v>151</v>
      </c>
      <c r="B7" s="5" t="s">
        <v>150</v>
      </c>
      <c r="C7" s="114">
        <v>23046</v>
      </c>
      <c r="D7" s="115">
        <v>22794</v>
      </c>
      <c r="E7" s="113">
        <v>21745</v>
      </c>
      <c r="F7" s="113">
        <v>21745</v>
      </c>
      <c r="G7" s="83" t="s">
        <v>195</v>
      </c>
    </row>
    <row r="8" spans="1:7">
      <c r="A8" s="50" t="s">
        <v>65</v>
      </c>
      <c r="B8" s="6" t="s">
        <v>174</v>
      </c>
      <c r="C8" s="116">
        <v>0</v>
      </c>
      <c r="D8" s="115">
        <v>159</v>
      </c>
      <c r="E8" s="115">
        <v>0</v>
      </c>
      <c r="F8" s="115">
        <v>0.12</v>
      </c>
      <c r="G8" s="10"/>
    </row>
    <row r="9" spans="1:7">
      <c r="B9" s="7" t="s">
        <v>158</v>
      </c>
      <c r="C9" s="147">
        <f>SUM(C3:C8)</f>
        <v>42080</v>
      </c>
      <c r="D9" s="148">
        <f>SUM(D3:D8)</f>
        <v>41774</v>
      </c>
      <c r="E9" s="146">
        <f>SUM(E3:E8)</f>
        <v>38282.04</v>
      </c>
      <c r="F9" s="146">
        <f>SUM(F3:F8)</f>
        <v>39313.040000000001</v>
      </c>
      <c r="G9" s="10"/>
    </row>
    <row r="10" spans="1:7">
      <c r="B10" s="7"/>
      <c r="G10" s="10"/>
    </row>
    <row r="11" spans="1:7">
      <c r="A11" s="50" t="s">
        <v>123</v>
      </c>
      <c r="B11" s="11" t="s">
        <v>122</v>
      </c>
      <c r="F11" s="113">
        <v>212</v>
      </c>
      <c r="G11" s="10"/>
    </row>
    <row r="12" spans="1:7">
      <c r="B12" s="7"/>
      <c r="G12" s="8"/>
    </row>
    <row r="13" spans="1:7" s="81" customFormat="1">
      <c r="A13" s="50" t="s">
        <v>66</v>
      </c>
      <c r="B13" s="11" t="s">
        <v>102</v>
      </c>
      <c r="C13" s="114"/>
      <c r="D13" s="115">
        <v>435</v>
      </c>
      <c r="E13" s="113"/>
      <c r="F13" s="113">
        <v>375</v>
      </c>
    </row>
    <row r="14" spans="1:7" s="81" customFormat="1">
      <c r="A14" s="50"/>
      <c r="B14" s="11"/>
      <c r="C14" s="114"/>
      <c r="D14" s="115"/>
      <c r="E14" s="113"/>
      <c r="F14" s="113"/>
    </row>
    <row r="15" spans="1:7" s="81" customFormat="1">
      <c r="A15" s="50" t="s">
        <v>161</v>
      </c>
      <c r="B15" s="11" t="s">
        <v>162</v>
      </c>
      <c r="C15" s="114"/>
      <c r="D15" s="115"/>
      <c r="E15" s="113"/>
      <c r="F15" s="113"/>
    </row>
    <row r="16" spans="1:7">
      <c r="B16" s="40" t="s">
        <v>35</v>
      </c>
      <c r="C16" s="150">
        <f>C9+C11+C13+C15</f>
        <v>42080</v>
      </c>
      <c r="D16" s="149">
        <f>D9+D11+D13+D15</f>
        <v>42209</v>
      </c>
      <c r="E16" s="149">
        <f>E9+E11+E13+E15</f>
        <v>38282.04</v>
      </c>
      <c r="F16" s="149">
        <f>F9+F11+F13+F15</f>
        <v>39900.04</v>
      </c>
      <c r="G16" s="4" t="s">
        <v>8</v>
      </c>
    </row>
    <row r="17" spans="1:7">
      <c r="B17" s="12"/>
    </row>
    <row r="18" spans="1:7" s="3" customFormat="1" ht="18.75">
      <c r="A18" s="51"/>
      <c r="B18" s="26" t="s">
        <v>100</v>
      </c>
      <c r="C18" s="119"/>
      <c r="D18" s="118"/>
      <c r="E18" s="118"/>
      <c r="F18" s="118"/>
      <c r="G18" s="27"/>
    </row>
    <row r="19" spans="1:7" s="14" customFormat="1">
      <c r="A19" s="50" t="s">
        <v>69</v>
      </c>
      <c r="B19" s="11" t="s">
        <v>175</v>
      </c>
      <c r="C19" s="114">
        <v>8629</v>
      </c>
      <c r="D19" s="115">
        <v>8252</v>
      </c>
      <c r="E19" s="113">
        <v>8251.92</v>
      </c>
      <c r="F19" s="113">
        <v>9094.7800000000007</v>
      </c>
      <c r="G19" s="13"/>
    </row>
    <row r="20" spans="1:7">
      <c r="B20" s="5" t="s">
        <v>6</v>
      </c>
      <c r="D20" s="120">
        <v>741</v>
      </c>
      <c r="E20" s="113">
        <f>E190</f>
        <v>-298</v>
      </c>
      <c r="F20" s="113">
        <f>F190</f>
        <v>-842.86000000000058</v>
      </c>
      <c r="G20" s="8"/>
    </row>
    <row r="21" spans="1:7">
      <c r="B21" s="7" t="s">
        <v>33</v>
      </c>
      <c r="C21" s="147">
        <f>SUM(C19:C20)</f>
        <v>8629</v>
      </c>
      <c r="D21" s="148">
        <f>SUM(D19:D20)</f>
        <v>8993</v>
      </c>
      <c r="E21" s="146">
        <f>SUM(E19:E20)</f>
        <v>7953.92</v>
      </c>
      <c r="F21" s="146">
        <f>SUM(F19:F20)</f>
        <v>8251.92</v>
      </c>
      <c r="G21" s="8"/>
    </row>
    <row r="23" spans="1:7">
      <c r="A23" s="50" t="s">
        <v>70</v>
      </c>
      <c r="B23" s="82" t="s">
        <v>103</v>
      </c>
      <c r="C23" s="114">
        <v>24814</v>
      </c>
      <c r="D23" s="115">
        <v>24075</v>
      </c>
      <c r="E23" s="113">
        <v>24075</v>
      </c>
      <c r="F23" s="113">
        <v>23174.55</v>
      </c>
      <c r="G23" s="8"/>
    </row>
    <row r="24" spans="1:7">
      <c r="B24" s="5" t="s">
        <v>117</v>
      </c>
      <c r="C24" s="114">
        <v>100</v>
      </c>
      <c r="D24" s="115">
        <v>107</v>
      </c>
      <c r="E24" s="113">
        <v>100</v>
      </c>
      <c r="F24" s="113">
        <v>88.52</v>
      </c>
      <c r="G24" s="8"/>
    </row>
    <row r="25" spans="1:7">
      <c r="B25" s="5" t="s">
        <v>57</v>
      </c>
      <c r="G25" s="8"/>
    </row>
    <row r="26" spans="1:7">
      <c r="B26" s="5" t="s">
        <v>163</v>
      </c>
      <c r="C26" s="114">
        <v>700</v>
      </c>
      <c r="D26" s="115">
        <v>1049</v>
      </c>
      <c r="F26" s="113">
        <v>812</v>
      </c>
      <c r="G26" s="8"/>
    </row>
    <row r="27" spans="1:7">
      <c r="B27" s="7" t="s">
        <v>33</v>
      </c>
      <c r="C27" s="152">
        <f>SUM(C23:C26)</f>
        <v>25614</v>
      </c>
      <c r="D27" s="151">
        <f>SUM(D23:D26)</f>
        <v>25231</v>
      </c>
      <c r="E27" s="151">
        <f>SUM(E23:E26)</f>
        <v>24175</v>
      </c>
      <c r="F27" s="151">
        <f>SUM(F23:F26)</f>
        <v>24075.07</v>
      </c>
      <c r="G27" s="8"/>
    </row>
    <row r="28" spans="1:7">
      <c r="B28" s="7"/>
      <c r="G28" s="8"/>
    </row>
    <row r="29" spans="1:7">
      <c r="A29" s="50" t="s">
        <v>71</v>
      </c>
      <c r="B29" s="82" t="s">
        <v>196</v>
      </c>
      <c r="C29" s="114">
        <v>0</v>
      </c>
      <c r="D29" s="115">
        <v>0</v>
      </c>
      <c r="E29" s="113">
        <v>0</v>
      </c>
      <c r="F29" s="113">
        <v>0</v>
      </c>
      <c r="G29" s="8"/>
    </row>
    <row r="30" spans="1:7">
      <c r="B30" s="5" t="s">
        <v>115</v>
      </c>
      <c r="C30" s="114">
        <v>200</v>
      </c>
      <c r="D30" s="115">
        <v>85</v>
      </c>
      <c r="E30" s="113">
        <v>200</v>
      </c>
      <c r="F30" s="113">
        <v>188.65</v>
      </c>
      <c r="G30" s="8"/>
    </row>
    <row r="31" spans="1:7">
      <c r="B31" s="5" t="s">
        <v>130</v>
      </c>
      <c r="C31" s="122">
        <v>-200</v>
      </c>
      <c r="D31" s="123">
        <v>-85</v>
      </c>
      <c r="E31" s="121">
        <v>-200</v>
      </c>
      <c r="F31" s="121">
        <v>-188.65</v>
      </c>
      <c r="G31" s="8"/>
    </row>
    <row r="32" spans="1:7">
      <c r="B32" s="7" t="s">
        <v>33</v>
      </c>
      <c r="C32" s="154">
        <f>SUM(C29:C31)</f>
        <v>0</v>
      </c>
      <c r="D32" s="155">
        <f>SUM(D29:D31)</f>
        <v>0</v>
      </c>
      <c r="E32" s="153">
        <f>SUM(E29:E31)</f>
        <v>0</v>
      </c>
      <c r="F32" s="153">
        <f>SUM(F29:F31)</f>
        <v>0</v>
      </c>
      <c r="G32" s="8"/>
    </row>
    <row r="33" spans="1:7">
      <c r="B33" s="7"/>
      <c r="G33" s="8"/>
    </row>
    <row r="34" spans="1:7">
      <c r="A34" s="50" t="s">
        <v>72</v>
      </c>
      <c r="B34" s="15" t="s">
        <v>197</v>
      </c>
      <c r="C34" s="116">
        <v>0</v>
      </c>
      <c r="D34" s="115">
        <v>0</v>
      </c>
      <c r="E34" s="115">
        <v>0</v>
      </c>
      <c r="F34" s="115">
        <v>0</v>
      </c>
      <c r="G34" s="8"/>
    </row>
    <row r="35" spans="1:7">
      <c r="B35" s="6" t="s">
        <v>115</v>
      </c>
      <c r="C35" s="116">
        <v>100</v>
      </c>
      <c r="D35" s="115">
        <v>27</v>
      </c>
      <c r="E35" s="115">
        <v>100</v>
      </c>
      <c r="F35" s="115">
        <v>72</v>
      </c>
      <c r="G35" s="8"/>
    </row>
    <row r="36" spans="1:7">
      <c r="B36" s="6" t="s">
        <v>131</v>
      </c>
      <c r="C36" s="124">
        <v>-100</v>
      </c>
      <c r="D36" s="123">
        <v>-27</v>
      </c>
      <c r="E36" s="123">
        <v>-100</v>
      </c>
      <c r="F36" s="123">
        <v>-72</v>
      </c>
      <c r="G36" s="8"/>
    </row>
    <row r="37" spans="1:7">
      <c r="B37" s="16" t="s">
        <v>33</v>
      </c>
      <c r="C37" s="156">
        <f>SUM(C34:C36)</f>
        <v>0</v>
      </c>
      <c r="D37" s="155">
        <f>SUM(D34:D36)</f>
        <v>0</v>
      </c>
      <c r="E37" s="155">
        <f>SUM(E34:E36)</f>
        <v>0</v>
      </c>
      <c r="F37" s="155">
        <f>SUM(F34:F36)</f>
        <v>0</v>
      </c>
      <c r="G37" s="8"/>
    </row>
    <row r="38" spans="1:7">
      <c r="B38" s="16"/>
      <c r="C38" s="116"/>
      <c r="E38" s="115"/>
      <c r="F38" s="115"/>
      <c r="G38" s="8"/>
    </row>
    <row r="39" spans="1:7">
      <c r="A39" s="50" t="s">
        <v>73</v>
      </c>
      <c r="B39" s="15" t="s">
        <v>198</v>
      </c>
      <c r="C39" s="116">
        <v>173.1</v>
      </c>
      <c r="D39" s="115">
        <v>80</v>
      </c>
      <c r="E39" s="115">
        <v>80</v>
      </c>
      <c r="F39" s="115">
        <v>980</v>
      </c>
      <c r="G39" s="8"/>
    </row>
    <row r="40" spans="1:7">
      <c r="B40" s="6" t="s">
        <v>115</v>
      </c>
      <c r="C40" s="116">
        <v>100</v>
      </c>
      <c r="D40" s="115">
        <v>190</v>
      </c>
      <c r="E40" s="115">
        <v>100</v>
      </c>
      <c r="F40" s="115">
        <v>0</v>
      </c>
      <c r="G40" s="8"/>
    </row>
    <row r="41" spans="1:7">
      <c r="B41" s="6" t="s">
        <v>58</v>
      </c>
      <c r="C41" s="124">
        <v>0</v>
      </c>
      <c r="D41" s="123">
        <v>0</v>
      </c>
      <c r="E41" s="123">
        <v>-100</v>
      </c>
      <c r="F41" s="123">
        <v>-900</v>
      </c>
      <c r="G41" s="8"/>
    </row>
    <row r="42" spans="1:7">
      <c r="B42" s="16" t="s">
        <v>33</v>
      </c>
      <c r="C42" s="156">
        <f>SUM(C39:C41)</f>
        <v>273.10000000000002</v>
      </c>
      <c r="D42" s="155">
        <f>SUM(D39:D41)</f>
        <v>270</v>
      </c>
      <c r="E42" s="155">
        <f>SUM(E39:E41)</f>
        <v>80</v>
      </c>
      <c r="F42" s="155">
        <f>SUM(F39:F41)</f>
        <v>80</v>
      </c>
      <c r="G42" s="8"/>
    </row>
    <row r="43" spans="1:7">
      <c r="B43" s="16"/>
      <c r="C43" s="116"/>
      <c r="E43" s="115"/>
      <c r="F43" s="115"/>
      <c r="G43" s="8"/>
    </row>
    <row r="44" spans="1:7">
      <c r="A44" s="50" t="s">
        <v>74</v>
      </c>
      <c r="B44" s="82" t="s">
        <v>199</v>
      </c>
      <c r="C44" s="114">
        <v>168.1</v>
      </c>
      <c r="D44" s="115">
        <v>177</v>
      </c>
      <c r="E44" s="113">
        <v>177.38</v>
      </c>
      <c r="F44" s="113">
        <v>238.91</v>
      </c>
      <c r="G44" s="8"/>
    </row>
    <row r="45" spans="1:7">
      <c r="B45" s="15" t="s">
        <v>149</v>
      </c>
      <c r="C45" s="116">
        <v>100</v>
      </c>
      <c r="D45" s="115">
        <v>100</v>
      </c>
      <c r="E45" s="115">
        <v>100</v>
      </c>
      <c r="F45" s="115">
        <v>100</v>
      </c>
      <c r="G45" s="8"/>
    </row>
    <row r="46" spans="1:7">
      <c r="B46" s="5" t="s">
        <v>117</v>
      </c>
      <c r="C46" s="114">
        <v>100</v>
      </c>
      <c r="D46" s="115">
        <v>431</v>
      </c>
      <c r="E46" s="113">
        <v>100</v>
      </c>
      <c r="F46" s="113">
        <v>356.14</v>
      </c>
      <c r="G46" s="8" t="s">
        <v>194</v>
      </c>
    </row>
    <row r="47" spans="1:7">
      <c r="B47" s="5" t="s">
        <v>120</v>
      </c>
      <c r="C47" s="114" t="s">
        <v>43</v>
      </c>
      <c r="D47" s="115" t="s">
        <v>43</v>
      </c>
      <c r="E47" s="113" t="s">
        <v>43</v>
      </c>
      <c r="F47" s="113" t="s">
        <v>43</v>
      </c>
      <c r="G47" s="8"/>
    </row>
    <row r="48" spans="1:7">
      <c r="B48" s="5" t="s">
        <v>59</v>
      </c>
      <c r="C48" s="114">
        <v>-200</v>
      </c>
      <c r="D48" s="115">
        <v>-540</v>
      </c>
      <c r="E48" s="113">
        <v>-200</v>
      </c>
      <c r="F48" s="113">
        <v>-517.66999999999996</v>
      </c>
      <c r="G48" s="8"/>
    </row>
    <row r="49" spans="1:7">
      <c r="B49" s="7" t="s">
        <v>33</v>
      </c>
      <c r="C49" s="157">
        <f>SUM(C44:C48)</f>
        <v>168.10000000000002</v>
      </c>
      <c r="D49" s="148">
        <f>SUM(D44:D48)</f>
        <v>168</v>
      </c>
      <c r="E49" s="148">
        <f>SUM(E44:E48)</f>
        <v>177.38</v>
      </c>
      <c r="F49" s="148">
        <f>SUM(F44:F48)</f>
        <v>177.38</v>
      </c>
      <c r="G49" s="8"/>
    </row>
    <row r="50" spans="1:7">
      <c r="B50" s="7"/>
      <c r="G50" s="8"/>
    </row>
    <row r="51" spans="1:7">
      <c r="A51" s="50" t="s">
        <v>142</v>
      </c>
      <c r="B51" s="82" t="s">
        <v>200</v>
      </c>
      <c r="C51" s="114">
        <v>1216</v>
      </c>
      <c r="D51" s="115">
        <v>1216</v>
      </c>
      <c r="E51" s="113">
        <v>1216.46</v>
      </c>
      <c r="F51" s="113">
        <v>1580.05</v>
      </c>
      <c r="G51" s="8"/>
    </row>
    <row r="52" spans="1:7">
      <c r="B52" s="82" t="s">
        <v>168</v>
      </c>
      <c r="F52" s="113">
        <v>275</v>
      </c>
      <c r="G52" s="8" t="s">
        <v>182</v>
      </c>
    </row>
    <row r="53" spans="1:7">
      <c r="B53" s="82" t="s">
        <v>169</v>
      </c>
      <c r="E53" s="113">
        <v>-1000</v>
      </c>
      <c r="F53" s="113">
        <v>-638.59</v>
      </c>
      <c r="G53" s="8"/>
    </row>
    <row r="54" spans="1:7">
      <c r="B54" s="7" t="s">
        <v>33</v>
      </c>
      <c r="C54" s="157">
        <f>SUM(C51:C53)</f>
        <v>1216</v>
      </c>
      <c r="D54" s="148">
        <f>SUM(D51:D53)</f>
        <v>1216</v>
      </c>
      <c r="E54" s="148">
        <f>SUM(E51:E53)</f>
        <v>216.46000000000004</v>
      </c>
      <c r="F54" s="148">
        <f>SUM(F51:F53)</f>
        <v>1216.46</v>
      </c>
      <c r="G54" s="8"/>
    </row>
    <row r="55" spans="1:7">
      <c r="B55" s="82"/>
    </row>
    <row r="56" spans="1:7" s="3" customFormat="1" ht="30">
      <c r="A56" s="52" t="s">
        <v>75</v>
      </c>
      <c r="B56" s="82" t="s">
        <v>201</v>
      </c>
      <c r="C56" s="114">
        <v>1782.5</v>
      </c>
      <c r="D56" s="115">
        <v>1783</v>
      </c>
      <c r="E56" s="113">
        <v>1782.5</v>
      </c>
      <c r="F56" s="113">
        <v>1382.5</v>
      </c>
    </row>
    <row r="57" spans="1:7" s="3" customFormat="1">
      <c r="A57" s="52"/>
      <c r="B57" s="6" t="s">
        <v>48</v>
      </c>
      <c r="C57" s="116"/>
      <c r="D57" s="115">
        <f>-E57400</f>
        <v>0</v>
      </c>
      <c r="E57" s="115">
        <v>0</v>
      </c>
      <c r="F57" s="115">
        <v>400</v>
      </c>
    </row>
    <row r="58" spans="1:7" s="3" customFormat="1">
      <c r="A58" s="52"/>
      <c r="B58" s="15" t="s">
        <v>165</v>
      </c>
      <c r="C58" s="116"/>
      <c r="D58" s="115"/>
      <c r="E58" s="115"/>
      <c r="F58" s="115"/>
    </row>
    <row r="59" spans="1:7" s="3" customFormat="1">
      <c r="A59" s="52"/>
      <c r="B59" s="16" t="s">
        <v>33</v>
      </c>
      <c r="C59" s="157">
        <f>SUM(C56:C58)</f>
        <v>1782.5</v>
      </c>
      <c r="D59" s="148">
        <f>SUM(D56:D58)</f>
        <v>1783</v>
      </c>
      <c r="E59" s="148">
        <f>SUM(E56:E58)</f>
        <v>1782.5</v>
      </c>
      <c r="F59" s="148">
        <f>SUM(F56:F58)</f>
        <v>1782.5</v>
      </c>
    </row>
    <row r="61" spans="1:7">
      <c r="A61" s="50" t="s">
        <v>76</v>
      </c>
      <c r="B61" s="82" t="s">
        <v>202</v>
      </c>
      <c r="C61" s="114">
        <v>3046.95</v>
      </c>
      <c r="D61" s="115">
        <v>3047</v>
      </c>
      <c r="E61" s="113">
        <v>3046.95</v>
      </c>
      <c r="F61" s="113">
        <v>2546.9499999999998</v>
      </c>
      <c r="G61" s="8" t="s">
        <v>8</v>
      </c>
    </row>
    <row r="62" spans="1:7">
      <c r="B62" s="5" t="s">
        <v>48</v>
      </c>
      <c r="C62" s="116">
        <v>500</v>
      </c>
      <c r="E62" s="115">
        <v>0</v>
      </c>
      <c r="F62" s="113">
        <v>500</v>
      </c>
      <c r="G62" s="8" t="s">
        <v>8</v>
      </c>
    </row>
    <row r="63" spans="1:7">
      <c r="B63" s="5" t="s">
        <v>47</v>
      </c>
      <c r="C63" s="116"/>
      <c r="E63" s="115"/>
      <c r="G63" s="8"/>
    </row>
    <row r="64" spans="1:7">
      <c r="B64" s="7" t="s">
        <v>33</v>
      </c>
      <c r="C64" s="157">
        <f>SUM(C61:C63)</f>
        <v>3546.95</v>
      </c>
      <c r="D64" s="148">
        <f>SUM(D61:D63)</f>
        <v>3047</v>
      </c>
      <c r="E64" s="148">
        <f>SUM(E61:E63)</f>
        <v>3046.95</v>
      </c>
      <c r="F64" s="148">
        <f>SUM(F61:F63)</f>
        <v>3046.95</v>
      </c>
      <c r="G64" s="8" t="s">
        <v>8</v>
      </c>
    </row>
    <row r="65" spans="1:7">
      <c r="B65" s="7"/>
      <c r="C65" s="126"/>
      <c r="D65" s="120"/>
      <c r="E65" s="120"/>
      <c r="F65" s="120"/>
      <c r="G65" s="8"/>
    </row>
    <row r="66" spans="1:7" ht="30">
      <c r="A66" s="50" t="s">
        <v>153</v>
      </c>
      <c r="B66" s="9" t="s">
        <v>203</v>
      </c>
      <c r="C66" s="126">
        <f>D69</f>
        <v>850</v>
      </c>
      <c r="D66" s="120">
        <v>850</v>
      </c>
      <c r="E66" s="120">
        <f>F69</f>
        <v>850</v>
      </c>
      <c r="F66" s="120">
        <f>D69</f>
        <v>850</v>
      </c>
      <c r="G66" s="8"/>
    </row>
    <row r="67" spans="1:7">
      <c r="B67" s="5" t="s">
        <v>154</v>
      </c>
      <c r="C67" s="126">
        <v>0</v>
      </c>
      <c r="D67" s="120"/>
      <c r="E67" s="120">
        <v>0</v>
      </c>
      <c r="F67" s="120">
        <v>0</v>
      </c>
      <c r="G67" s="8"/>
    </row>
    <row r="68" spans="1:7">
      <c r="B68" s="5" t="s">
        <v>155</v>
      </c>
      <c r="C68" s="126">
        <v>0</v>
      </c>
      <c r="D68" s="120">
        <v>0</v>
      </c>
      <c r="E68" s="120">
        <v>0</v>
      </c>
      <c r="F68" s="120">
        <v>0</v>
      </c>
      <c r="G68" s="8"/>
    </row>
    <row r="69" spans="1:7">
      <c r="B69" s="7" t="s">
        <v>33</v>
      </c>
      <c r="C69" s="157">
        <f>SUM(C66:C68)</f>
        <v>850</v>
      </c>
      <c r="D69" s="148">
        <f>SUM(D66:D68)</f>
        <v>850</v>
      </c>
      <c r="E69" s="148">
        <f>SUM(E66:E68)</f>
        <v>850</v>
      </c>
      <c r="F69" s="148">
        <f>SUM(F66:F68)</f>
        <v>850</v>
      </c>
      <c r="G69" s="8"/>
    </row>
    <row r="70" spans="1:7">
      <c r="B70" s="7"/>
      <c r="G70" s="8"/>
    </row>
    <row r="71" spans="1:7" s="3" customFormat="1">
      <c r="A71" s="52"/>
      <c r="B71" s="40" t="s">
        <v>36</v>
      </c>
      <c r="C71" s="150">
        <f>C21+C27+C32+C37+C42+C49+C54+C64+C59+C69</f>
        <v>42079.649999999994</v>
      </c>
      <c r="D71" s="149">
        <f>D21+D27+D32+D37+D42+D49+D54+D64+D59+D69</f>
        <v>41558</v>
      </c>
      <c r="E71" s="149">
        <f>E21+E27+E32+E37+E42+E49+E54+E64+E59+E69</f>
        <v>38282.21</v>
      </c>
      <c r="F71" s="149">
        <f>F21+F27+F32+F37+F42+F49+F54+F64+F59+F69</f>
        <v>39480.28</v>
      </c>
    </row>
    <row r="72" spans="1:7" s="3" customFormat="1" ht="15.75">
      <c r="A72" s="52"/>
      <c r="B72" s="39"/>
      <c r="C72" s="116"/>
      <c r="D72" s="115"/>
      <c r="E72" s="115"/>
      <c r="F72" s="115"/>
    </row>
    <row r="73" spans="1:7" s="3" customFormat="1" ht="18.75">
      <c r="A73" s="51"/>
      <c r="B73" s="26" t="s">
        <v>40</v>
      </c>
      <c r="C73" s="119"/>
      <c r="D73" s="118"/>
      <c r="E73" s="118"/>
      <c r="F73" s="118"/>
      <c r="G73" s="27"/>
    </row>
    <row r="74" spans="1:7" s="3" customFormat="1">
      <c r="A74" s="52" t="s">
        <v>81</v>
      </c>
      <c r="B74" s="18" t="s">
        <v>104</v>
      </c>
      <c r="C74" s="116"/>
      <c r="D74" s="115">
        <v>510</v>
      </c>
      <c r="E74" s="115"/>
      <c r="F74" s="115">
        <v>420</v>
      </c>
    </row>
    <row r="75" spans="1:7">
      <c r="B75" s="6"/>
      <c r="C75" s="116"/>
      <c r="E75" s="115"/>
      <c r="F75" s="115"/>
    </row>
    <row r="76" spans="1:7">
      <c r="A76" s="50" t="s">
        <v>80</v>
      </c>
      <c r="B76" s="6" t="s">
        <v>105</v>
      </c>
      <c r="C76" s="116"/>
      <c r="D76" s="115">
        <v>141</v>
      </c>
      <c r="E76" s="115"/>
      <c r="F76" s="115"/>
    </row>
    <row r="77" spans="1:7">
      <c r="B77" s="6"/>
      <c r="C77" s="116"/>
      <c r="E77" s="115"/>
      <c r="F77" s="115"/>
    </row>
    <row r="78" spans="1:7" s="3" customFormat="1">
      <c r="A78" s="52"/>
      <c r="B78" s="40" t="s">
        <v>37</v>
      </c>
      <c r="C78" s="150">
        <f>SUM(C74:C77)</f>
        <v>0</v>
      </c>
      <c r="D78" s="149">
        <f>SUM(D74:D77)</f>
        <v>651</v>
      </c>
      <c r="E78" s="149">
        <f>SUM(E74:E77)</f>
        <v>0</v>
      </c>
      <c r="F78" s="149">
        <f>SUM(F74:F77)</f>
        <v>420</v>
      </c>
    </row>
    <row r="79" spans="1:7" s="3" customFormat="1" ht="15.75">
      <c r="A79" s="52"/>
      <c r="B79" s="41" t="s">
        <v>101</v>
      </c>
      <c r="C79" s="150">
        <f>C71+C78</f>
        <v>42079.649999999994</v>
      </c>
      <c r="D79" s="149">
        <f>D71+D78</f>
        <v>42209</v>
      </c>
      <c r="E79" s="149">
        <f>E71+E78</f>
        <v>38282.21</v>
      </c>
      <c r="F79" s="149">
        <f>F71+F78</f>
        <v>39900.28</v>
      </c>
    </row>
    <row r="80" spans="1:7" s="3" customFormat="1">
      <c r="A80" s="52"/>
      <c r="B80" s="17"/>
      <c r="C80" s="116"/>
      <c r="D80" s="115"/>
      <c r="E80" s="115"/>
      <c r="F80" s="115"/>
    </row>
    <row r="81" spans="1:7" s="19" customFormat="1">
      <c r="A81" s="53"/>
      <c r="B81" s="42" t="s">
        <v>50</v>
      </c>
      <c r="C81" s="128">
        <f>C16-C79</f>
        <v>0.35000000000582077</v>
      </c>
      <c r="D81" s="127">
        <f>D16-D79</f>
        <v>0</v>
      </c>
      <c r="E81" s="127">
        <f>E16-E79</f>
        <v>-0.16999999999825377</v>
      </c>
      <c r="F81" s="127">
        <f>F16-F79</f>
        <v>-0.23999999999796273</v>
      </c>
    </row>
    <row r="82" spans="1:7" s="19" customFormat="1" ht="15.75" thickBot="1">
      <c r="A82" s="54"/>
      <c r="B82" s="48"/>
      <c r="C82" s="130"/>
      <c r="D82" s="129"/>
      <c r="E82" s="129"/>
      <c r="F82" s="129"/>
      <c r="G82" s="49"/>
    </row>
    <row r="83" spans="1:7" s="1" customFormat="1" ht="31.5" customHeight="1">
      <c r="A83" s="44" t="s">
        <v>8</v>
      </c>
      <c r="B83" s="45" t="s">
        <v>29</v>
      </c>
      <c r="C83" s="144" t="s">
        <v>185</v>
      </c>
      <c r="D83" s="145" t="s">
        <v>213</v>
      </c>
      <c r="E83" s="143" t="s">
        <v>166</v>
      </c>
      <c r="F83" s="143" t="s">
        <v>173</v>
      </c>
      <c r="G83" s="46" t="s">
        <v>20</v>
      </c>
    </row>
    <row r="84" spans="1:7" s="3" customFormat="1" ht="18.75">
      <c r="A84" s="52"/>
      <c r="B84" s="47" t="s">
        <v>132</v>
      </c>
      <c r="C84" s="112"/>
      <c r="D84" s="111"/>
      <c r="E84" s="111"/>
      <c r="F84" s="111"/>
    </row>
    <row r="85" spans="1:7">
      <c r="A85" s="50" t="s">
        <v>77</v>
      </c>
      <c r="B85" s="20" t="s">
        <v>106</v>
      </c>
      <c r="C85" s="116"/>
      <c r="E85" s="115"/>
      <c r="F85" s="115"/>
      <c r="G85" s="3"/>
    </row>
    <row r="86" spans="1:7">
      <c r="B86" s="5" t="s">
        <v>178</v>
      </c>
      <c r="C86" s="131" t="s">
        <v>43</v>
      </c>
      <c r="D86" s="115" t="s">
        <v>43</v>
      </c>
      <c r="E86" s="113" t="s">
        <v>43</v>
      </c>
      <c r="G86" s="19"/>
    </row>
    <row r="87" spans="1:7">
      <c r="B87" s="5" t="s">
        <v>180</v>
      </c>
      <c r="C87" s="131" t="s">
        <v>43</v>
      </c>
      <c r="D87" s="115" t="s">
        <v>43</v>
      </c>
      <c r="E87" s="113" t="s">
        <v>43</v>
      </c>
      <c r="G87" s="19"/>
    </row>
    <row r="88" spans="1:7">
      <c r="B88" s="5" t="s">
        <v>179</v>
      </c>
      <c r="C88" s="113" t="s">
        <v>43</v>
      </c>
      <c r="D88" s="113" t="s">
        <v>43</v>
      </c>
      <c r="E88" s="113" t="s">
        <v>43</v>
      </c>
      <c r="G88" s="19"/>
    </row>
    <row r="89" spans="1:7">
      <c r="B89" s="5" t="s">
        <v>177</v>
      </c>
      <c r="C89" s="131" t="s">
        <v>43</v>
      </c>
      <c r="D89" s="115" t="s">
        <v>43</v>
      </c>
      <c r="E89" s="113" t="s">
        <v>43</v>
      </c>
      <c r="G89" s="19"/>
    </row>
    <row r="90" spans="1:7">
      <c r="B90" s="5" t="s">
        <v>181</v>
      </c>
      <c r="C90" s="131" t="s">
        <v>43</v>
      </c>
      <c r="D90" s="115" t="s">
        <v>43</v>
      </c>
      <c r="E90" s="113" t="s">
        <v>43</v>
      </c>
      <c r="G90" s="19"/>
    </row>
    <row r="91" spans="1:7">
      <c r="B91" s="101" t="s">
        <v>24</v>
      </c>
      <c r="C91" s="117">
        <v>127</v>
      </c>
      <c r="D91" s="117">
        <v>127</v>
      </c>
      <c r="E91" s="117">
        <v>127</v>
      </c>
      <c r="F91" s="117">
        <v>127</v>
      </c>
      <c r="G91" s="19"/>
    </row>
    <row r="92" spans="1:7">
      <c r="B92" s="21" t="s">
        <v>186</v>
      </c>
      <c r="C92" s="132">
        <v>37</v>
      </c>
      <c r="D92" s="171">
        <v>35</v>
      </c>
      <c r="E92" s="132">
        <v>36</v>
      </c>
      <c r="F92" s="132">
        <v>37</v>
      </c>
      <c r="G92" s="19"/>
    </row>
    <row r="93" spans="1:7">
      <c r="B93" s="7" t="s">
        <v>19</v>
      </c>
      <c r="C93" s="148">
        <f>C91*C92</f>
        <v>4699</v>
      </c>
      <c r="D93" s="148">
        <f>D91*D92</f>
        <v>4445</v>
      </c>
      <c r="E93" s="148">
        <f>E91*E92</f>
        <v>4572</v>
      </c>
      <c r="F93" s="148">
        <v>4699</v>
      </c>
      <c r="G93" s="22"/>
    </row>
    <row r="94" spans="1:7">
      <c r="B94" s="102"/>
    </row>
    <row r="95" spans="1:7">
      <c r="A95" s="50" t="s">
        <v>78</v>
      </c>
      <c r="B95" s="23" t="s">
        <v>107</v>
      </c>
      <c r="C95" s="116"/>
      <c r="E95" s="115"/>
      <c r="F95" s="115"/>
    </row>
    <row r="96" spans="1:7" s="3" customFormat="1">
      <c r="A96" s="52"/>
      <c r="B96" s="15" t="s">
        <v>18</v>
      </c>
      <c r="C96" s="116">
        <v>250.25</v>
      </c>
      <c r="D96" s="115">
        <v>245</v>
      </c>
      <c r="E96" s="115">
        <v>245</v>
      </c>
      <c r="F96" s="115">
        <v>240</v>
      </c>
      <c r="G96" s="3" t="s">
        <v>187</v>
      </c>
    </row>
    <row r="97" spans="1:7">
      <c r="B97" s="21" t="s">
        <v>17</v>
      </c>
      <c r="C97" s="133">
        <v>37</v>
      </c>
      <c r="D97" s="171">
        <v>37</v>
      </c>
      <c r="E97" s="132">
        <v>37</v>
      </c>
      <c r="F97" s="132">
        <v>40</v>
      </c>
    </row>
    <row r="98" spans="1:7">
      <c r="B98" s="7" t="s">
        <v>19</v>
      </c>
      <c r="C98" s="157">
        <f>SUM(C96*C97)</f>
        <v>9259.25</v>
      </c>
      <c r="D98" s="148">
        <f>SUM(D96*D97)</f>
        <v>9065</v>
      </c>
      <c r="E98" s="148">
        <f>SUM(E96*E97)</f>
        <v>9065</v>
      </c>
      <c r="F98" s="148">
        <f>SUM(F96*F97)</f>
        <v>9600</v>
      </c>
    </row>
    <row r="100" spans="1:7">
      <c r="A100" s="50" t="s">
        <v>114</v>
      </c>
      <c r="B100" s="23" t="s">
        <v>108</v>
      </c>
      <c r="C100" s="116"/>
      <c r="E100" s="115"/>
      <c r="F100" s="115"/>
    </row>
    <row r="101" spans="1:7" s="3" customFormat="1">
      <c r="A101" s="52"/>
      <c r="B101" s="6" t="s">
        <v>18</v>
      </c>
      <c r="C101" s="115">
        <v>1</v>
      </c>
      <c r="D101" s="115">
        <v>1</v>
      </c>
      <c r="E101" s="115">
        <v>1</v>
      </c>
      <c r="F101" s="115">
        <v>0</v>
      </c>
      <c r="G101" s="3" t="s">
        <v>215</v>
      </c>
    </row>
    <row r="102" spans="1:7">
      <c r="B102" s="21" t="s">
        <v>23</v>
      </c>
      <c r="C102" s="134">
        <v>37</v>
      </c>
      <c r="D102" s="172">
        <v>36</v>
      </c>
      <c r="E102" s="134">
        <v>36</v>
      </c>
      <c r="F102" s="134">
        <v>37</v>
      </c>
    </row>
    <row r="103" spans="1:7">
      <c r="B103" s="7" t="s">
        <v>19</v>
      </c>
      <c r="C103" s="157">
        <f>SUM(C101*C102)</f>
        <v>37</v>
      </c>
      <c r="D103" s="148"/>
      <c r="E103" s="148">
        <f>SUM(E101*E102)</f>
        <v>36</v>
      </c>
      <c r="F103" s="148">
        <f>SUM(F101*F102)</f>
        <v>0</v>
      </c>
    </row>
    <row r="104" spans="1:7">
      <c r="B104" s="7"/>
    </row>
    <row r="105" spans="1:7">
      <c r="A105" s="50" t="s">
        <v>79</v>
      </c>
      <c r="B105" s="38" t="s">
        <v>0</v>
      </c>
      <c r="C105" s="116"/>
      <c r="E105" s="115"/>
      <c r="F105" s="115"/>
    </row>
    <row r="106" spans="1:7">
      <c r="B106" s="82" t="s">
        <v>147</v>
      </c>
      <c r="C106" s="114">
        <v>100</v>
      </c>
      <c r="D106" s="115">
        <v>179</v>
      </c>
      <c r="E106" s="113">
        <v>100</v>
      </c>
      <c r="F106" s="113">
        <v>37.15</v>
      </c>
    </row>
    <row r="107" spans="1:7">
      <c r="B107" s="82" t="s">
        <v>62</v>
      </c>
      <c r="C107" s="114">
        <v>100</v>
      </c>
      <c r="E107" s="113">
        <v>100</v>
      </c>
      <c r="F107" s="113">
        <v>0</v>
      </c>
    </row>
    <row r="108" spans="1:7">
      <c r="B108" s="14" t="s">
        <v>19</v>
      </c>
      <c r="C108" s="157">
        <f>SUM(C105:C107)</f>
        <v>200</v>
      </c>
      <c r="D108" s="148">
        <f>SUM(D105:D107)</f>
        <v>179</v>
      </c>
      <c r="E108" s="148">
        <f>SUM(E105:E107)</f>
        <v>200</v>
      </c>
      <c r="F108" s="148">
        <f>SUM(F105:F107)</f>
        <v>37.15</v>
      </c>
    </row>
    <row r="109" spans="1:7">
      <c r="B109" s="14"/>
      <c r="C109" s="136"/>
      <c r="D109" s="120"/>
      <c r="E109" s="135"/>
      <c r="F109" s="135"/>
    </row>
    <row r="110" spans="1:7">
      <c r="A110" s="50" t="s">
        <v>87</v>
      </c>
      <c r="B110" s="23" t="s">
        <v>110</v>
      </c>
      <c r="C110" s="156">
        <v>121</v>
      </c>
      <c r="D110" s="155">
        <v>121</v>
      </c>
      <c r="E110" s="155">
        <v>150</v>
      </c>
      <c r="F110" s="155">
        <v>133.1</v>
      </c>
    </row>
    <row r="111" spans="1:7">
      <c r="B111" s="23"/>
      <c r="C111" s="116"/>
      <c r="E111" s="115"/>
      <c r="F111" s="115"/>
    </row>
    <row r="112" spans="1:7">
      <c r="A112" s="50" t="s">
        <v>82</v>
      </c>
      <c r="B112" s="20" t="s">
        <v>25</v>
      </c>
      <c r="C112" s="116"/>
      <c r="E112" s="115"/>
      <c r="F112" s="115"/>
    </row>
    <row r="113" spans="1:7">
      <c r="B113" s="99" t="s">
        <v>42</v>
      </c>
      <c r="C113" s="116">
        <v>1000</v>
      </c>
      <c r="D113" s="115">
        <v>1312</v>
      </c>
      <c r="E113" s="115">
        <v>0</v>
      </c>
      <c r="F113" s="115">
        <v>317.52999999999997</v>
      </c>
      <c r="G113" s="8"/>
    </row>
    <row r="114" spans="1:7">
      <c r="B114" s="99" t="s">
        <v>46</v>
      </c>
      <c r="C114" s="116"/>
      <c r="D114" s="115" t="s">
        <v>43</v>
      </c>
      <c r="E114" s="115">
        <v>0</v>
      </c>
      <c r="F114" s="115">
        <v>0</v>
      </c>
      <c r="G114" s="8"/>
    </row>
    <row r="115" spans="1:7">
      <c r="B115" s="99" t="s">
        <v>116</v>
      </c>
      <c r="C115" s="116">
        <v>-1000</v>
      </c>
      <c r="D115" s="115">
        <v>-1185</v>
      </c>
      <c r="E115" s="115">
        <v>0</v>
      </c>
      <c r="F115" s="115">
        <v>-190</v>
      </c>
      <c r="G115" s="8" t="s">
        <v>188</v>
      </c>
    </row>
    <row r="116" spans="1:7">
      <c r="B116" s="101" t="s">
        <v>19</v>
      </c>
      <c r="C116" s="157">
        <f>SUM(C112:C115)</f>
        <v>0</v>
      </c>
      <c r="D116" s="148">
        <f>SUM(D112:D115)</f>
        <v>127</v>
      </c>
      <c r="E116" s="148">
        <f>SUM(E112:E115)</f>
        <v>0</v>
      </c>
      <c r="F116" s="148">
        <f>SUM(F112:F115)</f>
        <v>127.52999999999997</v>
      </c>
    </row>
    <row r="117" spans="1:7">
      <c r="B117" s="24" t="s">
        <v>8</v>
      </c>
      <c r="C117" s="116"/>
      <c r="E117" s="115"/>
      <c r="F117" s="115"/>
    </row>
    <row r="118" spans="1:7">
      <c r="A118" s="50" t="s">
        <v>83</v>
      </c>
      <c r="B118" s="20" t="s">
        <v>143</v>
      </c>
      <c r="C118" s="116"/>
      <c r="E118" s="115"/>
      <c r="F118" s="115"/>
    </row>
    <row r="119" spans="1:7">
      <c r="B119" s="99" t="s">
        <v>39</v>
      </c>
      <c r="C119" s="116"/>
      <c r="D119" s="115">
        <v>38</v>
      </c>
      <c r="E119" s="115"/>
      <c r="F119" s="115">
        <v>0</v>
      </c>
    </row>
    <row r="120" spans="1:7">
      <c r="B120" s="188" t="s">
        <v>212</v>
      </c>
      <c r="C120" s="116"/>
      <c r="E120" s="115">
        <v>0</v>
      </c>
      <c r="F120" s="115">
        <v>400</v>
      </c>
    </row>
    <row r="121" spans="1:7">
      <c r="B121" s="99" t="s">
        <v>144</v>
      </c>
      <c r="C121" s="116" t="s">
        <v>43</v>
      </c>
      <c r="D121" s="115" t="s">
        <v>43</v>
      </c>
      <c r="E121" s="115"/>
      <c r="F121" s="115"/>
    </row>
    <row r="122" spans="1:7">
      <c r="B122" s="99" t="s">
        <v>164</v>
      </c>
      <c r="C122" s="116"/>
      <c r="E122" s="115"/>
      <c r="F122" s="115"/>
    </row>
    <row r="123" spans="1:7">
      <c r="B123" s="101" t="s">
        <v>19</v>
      </c>
      <c r="C123" s="157">
        <f>SUM(C118:C122)</f>
        <v>0</v>
      </c>
      <c r="D123" s="148">
        <f>SUM(D118:D122)</f>
        <v>38</v>
      </c>
      <c r="E123" s="148">
        <f>SUM(E118:E122)</f>
        <v>0</v>
      </c>
      <c r="F123" s="148">
        <f>SUM(F118:F122)</f>
        <v>400</v>
      </c>
    </row>
    <row r="125" spans="1:7">
      <c r="A125" s="50" t="s">
        <v>93</v>
      </c>
      <c r="B125" s="23" t="s">
        <v>113</v>
      </c>
      <c r="C125" s="116"/>
      <c r="E125" s="115"/>
      <c r="F125" s="115"/>
    </row>
    <row r="126" spans="1:7">
      <c r="B126" s="6" t="s">
        <v>39</v>
      </c>
      <c r="C126" s="116">
        <v>1200</v>
      </c>
      <c r="D126" s="115">
        <v>0</v>
      </c>
      <c r="E126" s="115">
        <v>0</v>
      </c>
      <c r="F126" s="115">
        <v>1450.4</v>
      </c>
    </row>
    <row r="127" spans="1:7">
      <c r="B127" s="6" t="s">
        <v>38</v>
      </c>
      <c r="C127" s="124">
        <v>-1200</v>
      </c>
      <c r="D127" s="123">
        <v>0</v>
      </c>
      <c r="E127" s="123">
        <v>0</v>
      </c>
      <c r="F127" s="123">
        <v>-1222.5</v>
      </c>
    </row>
    <row r="128" spans="1:7">
      <c r="B128" s="101" t="s">
        <v>19</v>
      </c>
      <c r="C128" s="157">
        <f>SUM(C125:C127)</f>
        <v>0</v>
      </c>
      <c r="D128" s="148">
        <f>SUM(D126:D127)</f>
        <v>0</v>
      </c>
      <c r="E128" s="148">
        <f>SUM(E125:E127)</f>
        <v>0</v>
      </c>
      <c r="F128" s="148">
        <f>SUM(F125:F127)</f>
        <v>227.90000000000009</v>
      </c>
    </row>
    <row r="129" spans="1:7">
      <c r="B129" s="101"/>
      <c r="C129" s="116"/>
      <c r="E129" s="115"/>
      <c r="F129" s="115"/>
    </row>
    <row r="130" spans="1:7">
      <c r="A130" s="50" t="s">
        <v>84</v>
      </c>
      <c r="B130" s="20" t="s">
        <v>210</v>
      </c>
      <c r="C130" s="159">
        <v>500</v>
      </c>
      <c r="D130" s="155">
        <v>0</v>
      </c>
      <c r="E130" s="158">
        <v>0</v>
      </c>
      <c r="F130" s="158">
        <v>500</v>
      </c>
    </row>
    <row r="131" spans="1:7">
      <c r="B131" s="20"/>
      <c r="C131" s="116"/>
      <c r="E131" s="115"/>
      <c r="F131" s="115"/>
    </row>
    <row r="132" spans="1:7">
      <c r="A132" s="50" t="s">
        <v>145</v>
      </c>
      <c r="B132" s="20" t="s">
        <v>146</v>
      </c>
      <c r="C132" s="159">
        <v>300</v>
      </c>
      <c r="D132" s="155">
        <v>278</v>
      </c>
      <c r="E132" s="158">
        <v>300</v>
      </c>
      <c r="F132" s="158">
        <v>17.5</v>
      </c>
    </row>
    <row r="133" spans="1:7">
      <c r="B133" s="20"/>
      <c r="C133" s="116"/>
      <c r="E133" s="115"/>
      <c r="F133" s="115"/>
    </row>
    <row r="134" spans="1:7">
      <c r="B134" s="20" t="s">
        <v>109</v>
      </c>
      <c r="C134" s="116"/>
      <c r="E134" s="115"/>
      <c r="F134" s="115"/>
    </row>
    <row r="135" spans="1:7">
      <c r="A135" s="50" t="s">
        <v>85</v>
      </c>
      <c r="B135" s="103" t="s">
        <v>44</v>
      </c>
      <c r="C135" s="116">
        <v>250</v>
      </c>
      <c r="D135" s="115">
        <v>168</v>
      </c>
      <c r="E135" s="115">
        <v>180</v>
      </c>
      <c r="F135" s="115">
        <v>159.49</v>
      </c>
      <c r="G135" s="4" t="s">
        <v>189</v>
      </c>
    </row>
    <row r="136" spans="1:7">
      <c r="A136" s="50" t="s">
        <v>86</v>
      </c>
      <c r="B136" s="99" t="s">
        <v>45</v>
      </c>
      <c r="C136" s="138">
        <v>0</v>
      </c>
      <c r="E136" s="137">
        <v>0</v>
      </c>
      <c r="F136" s="137">
        <v>0</v>
      </c>
    </row>
    <row r="137" spans="1:7">
      <c r="B137" s="101" t="s">
        <v>19</v>
      </c>
      <c r="C137" s="157">
        <f>SUM(C134:C136)</f>
        <v>250</v>
      </c>
      <c r="D137" s="148">
        <f>SUM(D134:D136)</f>
        <v>168</v>
      </c>
      <c r="E137" s="148">
        <f>SUM(E134:E136)</f>
        <v>180</v>
      </c>
      <c r="F137" s="148">
        <f>SUM(F134:F136)</f>
        <v>159.49</v>
      </c>
    </row>
    <row r="138" spans="1:7">
      <c r="B138" s="6"/>
      <c r="C138" s="116"/>
      <c r="E138" s="115"/>
      <c r="F138" s="115"/>
    </row>
    <row r="139" spans="1:7">
      <c r="A139" s="50" t="s">
        <v>89</v>
      </c>
      <c r="B139" s="20" t="s">
        <v>1</v>
      </c>
      <c r="C139" s="116"/>
      <c r="E139" s="115"/>
      <c r="F139" s="115"/>
    </row>
    <row r="140" spans="1:7">
      <c r="B140" s="99" t="s">
        <v>148</v>
      </c>
      <c r="C140" s="138">
        <v>100</v>
      </c>
      <c r="D140" s="115">
        <v>100</v>
      </c>
      <c r="E140" s="137">
        <v>100</v>
      </c>
      <c r="F140" s="137">
        <v>100</v>
      </c>
    </row>
    <row r="141" spans="1:7">
      <c r="B141" s="99" t="s">
        <v>170</v>
      </c>
      <c r="C141" s="138"/>
      <c r="E141" s="137">
        <v>150</v>
      </c>
      <c r="F141" s="137">
        <v>160</v>
      </c>
      <c r="G141" s="4" t="s">
        <v>172</v>
      </c>
    </row>
    <row r="142" spans="1:7">
      <c r="B142" s="99" t="s">
        <v>119</v>
      </c>
      <c r="C142" s="116">
        <v>150</v>
      </c>
      <c r="D142" s="115">
        <v>143</v>
      </c>
      <c r="E142" s="115"/>
      <c r="F142" s="115">
        <v>184.8</v>
      </c>
      <c r="G142" s="4" t="s">
        <v>176</v>
      </c>
    </row>
    <row r="143" spans="1:7">
      <c r="B143" s="99"/>
      <c r="C143" s="157">
        <f>SUM(C139:C142)</f>
        <v>250</v>
      </c>
      <c r="D143" s="148">
        <v>243</v>
      </c>
      <c r="E143" s="148">
        <f>SUM(E139:E142)</f>
        <v>250</v>
      </c>
      <c r="F143" s="148">
        <f>SUM(F139:F142)</f>
        <v>444.8</v>
      </c>
    </row>
    <row r="144" spans="1:7">
      <c r="B144" s="99"/>
      <c r="C144" s="116"/>
      <c r="E144" s="115"/>
      <c r="F144" s="115"/>
    </row>
    <row r="145" spans="1:7">
      <c r="A145" s="50" t="s">
        <v>88</v>
      </c>
      <c r="B145" s="20" t="s">
        <v>9</v>
      </c>
      <c r="C145" s="116"/>
      <c r="E145" s="115">
        <v>200</v>
      </c>
      <c r="F145" s="115"/>
    </row>
    <row r="146" spans="1:7">
      <c r="B146" s="99" t="s">
        <v>171</v>
      </c>
      <c r="C146" s="116"/>
      <c r="D146" s="115">
        <v>0</v>
      </c>
      <c r="E146" s="115"/>
      <c r="F146" s="115">
        <v>400</v>
      </c>
    </row>
    <row r="147" spans="1:7">
      <c r="B147" s="186" t="s">
        <v>190</v>
      </c>
      <c r="C147" s="116">
        <v>95</v>
      </c>
      <c r="D147" s="115">
        <v>116</v>
      </c>
      <c r="E147" s="115"/>
      <c r="F147" s="115">
        <v>-275</v>
      </c>
    </row>
    <row r="148" spans="1:7">
      <c r="B148" s="99" t="s">
        <v>167</v>
      </c>
      <c r="C148" s="124"/>
      <c r="D148" s="123"/>
      <c r="E148" s="123"/>
      <c r="F148" s="123"/>
    </row>
    <row r="149" spans="1:7">
      <c r="B149" s="20"/>
      <c r="C149" s="156">
        <f>SUM(C145:C148)</f>
        <v>95</v>
      </c>
      <c r="D149" s="155">
        <f>SUM(D146:D148)</f>
        <v>116</v>
      </c>
      <c r="E149" s="155">
        <f>SUM(E145:E148)</f>
        <v>200</v>
      </c>
      <c r="F149" s="155">
        <f>SUM(F145:F148)</f>
        <v>125</v>
      </c>
    </row>
    <row r="150" spans="1:7">
      <c r="B150" s="101"/>
      <c r="C150" s="116"/>
      <c r="E150" s="115"/>
      <c r="F150" s="115"/>
    </row>
    <row r="151" spans="1:7" ht="15.75">
      <c r="B151" s="41" t="s">
        <v>139</v>
      </c>
      <c r="C151" s="149">
        <f>C93+C98+C103+C108+C116+C123+C128+C130+C132+C137+C110+C143+C149</f>
        <v>15711.25</v>
      </c>
      <c r="D151" s="149">
        <f>D93+D98+D108+D116+D123+D128+D130+D132+D137+D110+D143+D149</f>
        <v>14780</v>
      </c>
      <c r="E151" s="149">
        <f>E93+E98+E103+E108+E116+E123+E128+E130+E132+E137+E110+E143+E149</f>
        <v>14953</v>
      </c>
      <c r="F151" s="149">
        <f>F93+F98+F103+F108+F116+F123+F128+F130+F132+F137+F110+F143+F149</f>
        <v>16471.47</v>
      </c>
    </row>
    <row r="152" spans="1:7">
      <c r="A152" s="75"/>
      <c r="B152" s="12"/>
    </row>
    <row r="153" spans="1:7" s="25" customFormat="1" ht="18.75">
      <c r="A153" s="52"/>
      <c r="B153" s="28" t="s">
        <v>133</v>
      </c>
      <c r="C153" s="119"/>
      <c r="D153" s="118"/>
      <c r="E153" s="118"/>
      <c r="F153" s="118"/>
      <c r="G153" s="29"/>
    </row>
    <row r="154" spans="1:7">
      <c r="A154" s="50" t="s">
        <v>92</v>
      </c>
      <c r="B154" s="20" t="s">
        <v>22</v>
      </c>
      <c r="C154" s="116"/>
      <c r="E154" s="115"/>
      <c r="F154" s="115"/>
    </row>
    <row r="155" spans="1:7">
      <c r="B155" s="99" t="s">
        <v>63</v>
      </c>
      <c r="C155" s="116"/>
      <c r="E155" s="115"/>
      <c r="F155" s="115">
        <v>1081.8599999999999</v>
      </c>
    </row>
    <row r="156" spans="1:7">
      <c r="B156" s="186" t="s">
        <v>191</v>
      </c>
      <c r="C156" s="116" t="s">
        <v>193</v>
      </c>
      <c r="D156" s="115">
        <v>-638</v>
      </c>
      <c r="E156" s="115"/>
      <c r="F156" s="115"/>
    </row>
    <row r="157" spans="1:7">
      <c r="B157" s="186" t="s">
        <v>192</v>
      </c>
      <c r="C157" s="116">
        <v>100</v>
      </c>
      <c r="D157" s="115">
        <v>504</v>
      </c>
      <c r="E157" s="115"/>
      <c r="F157" s="115"/>
    </row>
    <row r="158" spans="1:7">
      <c r="B158" s="99" t="s">
        <v>64</v>
      </c>
      <c r="C158" s="116"/>
      <c r="E158" s="115"/>
      <c r="F158" s="115">
        <v>-124.5</v>
      </c>
    </row>
    <row r="159" spans="1:7">
      <c r="B159" s="187" t="s">
        <v>19</v>
      </c>
      <c r="C159" s="157">
        <f>SUM(C155:C158)</f>
        <v>100</v>
      </c>
      <c r="D159" s="148">
        <f>SUM(D154:D158)</f>
        <v>-134</v>
      </c>
      <c r="E159" s="148">
        <v>0</v>
      </c>
      <c r="F159" s="148">
        <f>SUM(F154:F158)</f>
        <v>957.3599999999999</v>
      </c>
    </row>
    <row r="160" spans="1:7">
      <c r="B160" s="101"/>
      <c r="C160" s="116"/>
      <c r="E160" s="115"/>
      <c r="F160" s="115"/>
    </row>
    <row r="161" spans="1:7">
      <c r="A161" s="50" t="s">
        <v>94</v>
      </c>
      <c r="B161" s="20" t="s">
        <v>157</v>
      </c>
      <c r="C161" s="116"/>
      <c r="E161" s="115"/>
      <c r="F161" s="115"/>
    </row>
    <row r="162" spans="1:7">
      <c r="B162" s="6" t="s">
        <v>60</v>
      </c>
      <c r="C162" s="138">
        <v>750</v>
      </c>
      <c r="E162" s="137">
        <v>750</v>
      </c>
      <c r="F162" s="115">
        <v>1634</v>
      </c>
    </row>
    <row r="163" spans="1:7">
      <c r="B163" s="5" t="s">
        <v>183</v>
      </c>
      <c r="C163" s="140"/>
      <c r="E163" s="139">
        <v>0</v>
      </c>
      <c r="F163" s="113">
        <v>104</v>
      </c>
    </row>
    <row r="164" spans="1:7">
      <c r="B164" s="5" t="s">
        <v>61</v>
      </c>
      <c r="C164" s="140">
        <v>-500</v>
      </c>
      <c r="E164" s="139">
        <v>-500</v>
      </c>
      <c r="F164" s="113">
        <v>-1513</v>
      </c>
    </row>
    <row r="165" spans="1:7">
      <c r="B165" s="6" t="s">
        <v>138</v>
      </c>
      <c r="C165" s="138">
        <v>-250</v>
      </c>
      <c r="E165" s="137">
        <v>-250</v>
      </c>
      <c r="F165" s="113">
        <v>-225</v>
      </c>
    </row>
    <row r="166" spans="1:7">
      <c r="B166" s="5" t="s">
        <v>156</v>
      </c>
      <c r="C166" s="140">
        <v>0</v>
      </c>
      <c r="E166" s="139">
        <v>0</v>
      </c>
      <c r="F166" s="139">
        <v>0</v>
      </c>
    </row>
    <row r="167" spans="1:7">
      <c r="B167" s="101" t="s">
        <v>19</v>
      </c>
      <c r="C167" s="157">
        <f>SUM(C161:C166)</f>
        <v>0</v>
      </c>
      <c r="D167" s="148">
        <f>SUM(D161:D166)</f>
        <v>0</v>
      </c>
      <c r="E167" s="148">
        <f>SUM(E161:E166)</f>
        <v>0</v>
      </c>
      <c r="F167" s="148">
        <f>SUM(F161:F166)</f>
        <v>0</v>
      </c>
    </row>
    <row r="168" spans="1:7">
      <c r="B168" s="101"/>
      <c r="C168" s="116"/>
      <c r="E168" s="115"/>
      <c r="F168" s="115"/>
    </row>
    <row r="169" spans="1:7">
      <c r="A169" s="50" t="s">
        <v>90</v>
      </c>
      <c r="B169" s="23" t="s">
        <v>118</v>
      </c>
      <c r="C169" s="116"/>
      <c r="E169" s="115"/>
      <c r="F169" s="115"/>
    </row>
    <row r="170" spans="1:7">
      <c r="B170" s="6" t="s">
        <v>13</v>
      </c>
      <c r="C170" s="141">
        <v>37</v>
      </c>
      <c r="D170" s="115">
        <v>36</v>
      </c>
      <c r="E170" s="115">
        <v>36</v>
      </c>
      <c r="F170" s="115">
        <v>37</v>
      </c>
    </row>
    <row r="171" spans="1:7">
      <c r="B171" s="6" t="s">
        <v>52</v>
      </c>
      <c r="C171" s="116">
        <v>375</v>
      </c>
      <c r="D171" s="115">
        <v>375</v>
      </c>
      <c r="E171" s="115">
        <v>375</v>
      </c>
      <c r="F171" s="115">
        <v>375</v>
      </c>
    </row>
    <row r="172" spans="1:7">
      <c r="B172" s="16" t="s">
        <v>53</v>
      </c>
      <c r="C172" s="125">
        <f>C170*C171</f>
        <v>13875</v>
      </c>
      <c r="D172" s="117">
        <v>13500</v>
      </c>
      <c r="E172" s="117">
        <f>E170*E171</f>
        <v>13500</v>
      </c>
      <c r="F172" s="117">
        <f>F170*F171</f>
        <v>13875</v>
      </c>
    </row>
    <row r="173" spans="1:7">
      <c r="B173" s="15" t="s">
        <v>128</v>
      </c>
      <c r="C173" s="116">
        <v>500</v>
      </c>
      <c r="D173" s="115">
        <v>1369</v>
      </c>
      <c r="E173" s="115">
        <v>200</v>
      </c>
      <c r="F173" s="115">
        <v>285</v>
      </c>
      <c r="G173" s="36"/>
    </row>
    <row r="174" spans="1:7">
      <c r="A174" s="50" t="s">
        <v>126</v>
      </c>
      <c r="B174" s="15" t="s">
        <v>56</v>
      </c>
      <c r="C174" s="116"/>
      <c r="E174" s="115"/>
      <c r="F174" s="115"/>
      <c r="G174" s="36"/>
    </row>
    <row r="175" spans="1:7">
      <c r="B175" s="16" t="s">
        <v>19</v>
      </c>
      <c r="C175" s="157">
        <f>SUM(C172:C174)</f>
        <v>14375</v>
      </c>
      <c r="D175" s="148">
        <v>14869</v>
      </c>
      <c r="E175" s="148">
        <f>SUM(E172:E174)</f>
        <v>13700</v>
      </c>
      <c r="F175" s="148">
        <f>SUM(F172:F174)</f>
        <v>14160</v>
      </c>
    </row>
    <row r="176" spans="1:7">
      <c r="B176" s="6"/>
      <c r="C176" s="116"/>
      <c r="E176" s="115"/>
      <c r="F176" s="115"/>
    </row>
    <row r="177" spans="1:7">
      <c r="A177" s="50" t="s">
        <v>129</v>
      </c>
      <c r="B177" s="23" t="s">
        <v>111</v>
      </c>
      <c r="C177" s="116"/>
      <c r="D177" s="142"/>
      <c r="E177" s="115"/>
      <c r="F177" s="115"/>
    </row>
    <row r="178" spans="1:7">
      <c r="B178" s="6" t="s">
        <v>51</v>
      </c>
      <c r="C178" s="141">
        <v>15</v>
      </c>
      <c r="D178" s="115">
        <v>15</v>
      </c>
      <c r="E178" s="115">
        <v>16</v>
      </c>
      <c r="F178" s="115">
        <v>16</v>
      </c>
    </row>
    <row r="179" spans="1:7">
      <c r="B179" s="6" t="s">
        <v>52</v>
      </c>
      <c r="C179" s="115">
        <v>20</v>
      </c>
      <c r="D179" s="115">
        <v>20</v>
      </c>
      <c r="E179" s="115">
        <v>20</v>
      </c>
      <c r="F179" s="115">
        <v>20</v>
      </c>
    </row>
    <row r="180" spans="1:7">
      <c r="B180" s="6" t="s">
        <v>214</v>
      </c>
      <c r="C180" s="126"/>
      <c r="D180" s="115">
        <v>67</v>
      </c>
      <c r="E180" s="115"/>
      <c r="F180" s="115"/>
    </row>
    <row r="181" spans="1:7">
      <c r="B181" s="16" t="s">
        <v>19</v>
      </c>
      <c r="C181" s="157">
        <f>C178*C179+C180</f>
        <v>300</v>
      </c>
      <c r="D181" s="148">
        <f>D178*D179+D180</f>
        <v>367</v>
      </c>
      <c r="E181" s="148">
        <f>E178*E179</f>
        <v>320</v>
      </c>
      <c r="F181" s="148">
        <f>F178*F179</f>
        <v>320</v>
      </c>
      <c r="G181" s="37"/>
    </row>
    <row r="182" spans="1:7">
      <c r="B182" s="6"/>
      <c r="C182" s="116"/>
      <c r="E182" s="115"/>
      <c r="F182" s="115"/>
    </row>
    <row r="183" spans="1:7">
      <c r="A183" s="50" t="s">
        <v>91</v>
      </c>
      <c r="B183" s="20" t="s">
        <v>112</v>
      </c>
      <c r="C183" s="116"/>
      <c r="E183" s="115"/>
      <c r="F183" s="115"/>
    </row>
    <row r="184" spans="1:7">
      <c r="B184" s="99"/>
      <c r="C184" s="156">
        <v>436</v>
      </c>
      <c r="D184" s="155">
        <v>260</v>
      </c>
      <c r="E184" s="155">
        <v>635</v>
      </c>
      <c r="F184" s="155">
        <v>161.25</v>
      </c>
      <c r="G184" s="104"/>
    </row>
    <row r="185" spans="1:7">
      <c r="B185" s="99"/>
      <c r="C185" s="116"/>
      <c r="E185" s="115"/>
      <c r="F185" s="115"/>
      <c r="G185" s="104"/>
    </row>
    <row r="186" spans="1:7">
      <c r="A186" s="50" t="s">
        <v>124</v>
      </c>
      <c r="B186" s="20" t="s">
        <v>125</v>
      </c>
      <c r="C186" s="156">
        <v>0</v>
      </c>
      <c r="D186" s="155">
        <v>159</v>
      </c>
      <c r="E186" s="155">
        <v>0</v>
      </c>
      <c r="F186" s="155">
        <v>30</v>
      </c>
      <c r="G186" s="104"/>
    </row>
    <row r="187" spans="1:7">
      <c r="B187" s="101"/>
      <c r="C187" s="116"/>
      <c r="E187" s="115"/>
      <c r="F187" s="115"/>
    </row>
    <row r="188" spans="1:7" ht="15.75">
      <c r="B188" s="43" t="s">
        <v>140</v>
      </c>
      <c r="C188" s="150">
        <f>C175+C181+C184+C159+C167+C186</f>
        <v>15211</v>
      </c>
      <c r="D188" s="149">
        <f>D175+D181+D184+D159+D167+D186</f>
        <v>15521</v>
      </c>
      <c r="E188" s="149">
        <f>E175+E181+E184+E159+E167+E186</f>
        <v>14655</v>
      </c>
      <c r="F188" s="149">
        <f>F175+F181+F184+F159+F167+F186</f>
        <v>15628.61</v>
      </c>
    </row>
    <row r="189" spans="1:7">
      <c r="A189" s="75"/>
      <c r="B189" s="76"/>
      <c r="C189" s="124"/>
      <c r="D189" s="123"/>
      <c r="E189" s="123"/>
      <c r="F189" s="123"/>
      <c r="G189" s="77"/>
    </row>
    <row r="190" spans="1:7" ht="18.75">
      <c r="B190" s="47" t="s">
        <v>134</v>
      </c>
      <c r="C190" s="161">
        <f>C188-C151</f>
        <v>-500.25</v>
      </c>
      <c r="D190" s="160">
        <f>D188-D151</f>
        <v>741</v>
      </c>
      <c r="E190" s="160">
        <f>E188-E151</f>
        <v>-298</v>
      </c>
      <c r="F190" s="160">
        <f>F188-F151</f>
        <v>-842.86000000000058</v>
      </c>
    </row>
  </sheetData>
  <phoneticPr fontId="5" type="noConversion"/>
  <printOptions gridLines="1"/>
  <pageMargins left="0.39370078740157483" right="0.39370078740157483" top="0.59055118110236227" bottom="0.39370078740157483" header="0.19685039370078741" footer="0.19685039370078741"/>
  <pageSetup paperSize="9" scale="76" firstPageNumber="3" fitToHeight="0" orientation="landscape" horizontalDpi="4294967293" r:id="rId1"/>
  <headerFooter alignWithMargins="0">
    <oddHeader>&amp;LResultaat 2021&amp;CDetails&amp;RLoge Jacob van Campen</oddHeader>
    <oddFooter>&amp;CBegroting 2022 v1, details&amp;R&amp;8&amp;K000000&amp;P/&amp;N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4</vt:i4>
      </vt:variant>
    </vt:vector>
  </HeadingPairs>
  <TitlesOfParts>
    <vt:vector size="6" baseType="lpstr">
      <vt:lpstr>Balans + Verlies&amp;Winst</vt:lpstr>
      <vt:lpstr>Details</vt:lpstr>
      <vt:lpstr>'Balans + Verlies&amp;Winst'!Afdrukbereik</vt:lpstr>
      <vt:lpstr>Details!Afdrukbereik</vt:lpstr>
      <vt:lpstr>'Balans + Verlies&amp;Winst'!Afdruktitels</vt:lpstr>
      <vt:lpstr>Details!Afdruktitels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2014-01-01T13:16:37Z</cp:lastPrinted>
  <dcterms:created xsi:type="dcterms:W3CDTF">2013-12-31T14:29:45Z</dcterms:created>
  <dcterms:modified xsi:type="dcterms:W3CDTF">2022-02-18T12:41:01Z</dcterms:modified>
</cp:coreProperties>
</file>